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vjetlana\Desktop\PLAN-NOVO 2018-2019-2020\ŠO\"/>
    </mc:Choice>
  </mc:AlternateContent>
  <bookViews>
    <workbookView xWindow="0" yWindow="0" windowWidth="14370" windowHeight="7530"/>
  </bookViews>
  <sheets>
    <sheet name="bagatelna nabava 2018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9" i="1" l="1"/>
  <c r="E128" i="1"/>
  <c r="F128" i="1" s="1"/>
  <c r="E125" i="1"/>
  <c r="E123" i="1"/>
  <c r="F123" i="1" s="1"/>
  <c r="E122" i="1"/>
  <c r="F122" i="1"/>
  <c r="G122" i="1" s="1"/>
  <c r="G139" i="1"/>
  <c r="F139" i="1" s="1"/>
  <c r="E139" i="1" s="1"/>
  <c r="G138" i="1"/>
  <c r="F138" i="1" s="1"/>
  <c r="E138" i="1" s="1"/>
  <c r="G137" i="1"/>
  <c r="F137" i="1" s="1"/>
  <c r="E137" i="1" s="1"/>
  <c r="G136" i="1"/>
  <c r="F136" i="1"/>
  <c r="E136" i="1" s="1"/>
  <c r="G135" i="1"/>
  <c r="F135" i="1" s="1"/>
  <c r="E135" i="1" s="1"/>
  <c r="G134" i="1"/>
  <c r="F134" i="1" s="1"/>
  <c r="E134" i="1" s="1"/>
  <c r="G133" i="1"/>
  <c r="F133" i="1" s="1"/>
  <c r="E133" i="1" s="1"/>
  <c r="G132" i="1"/>
  <c r="F132" i="1"/>
  <c r="E132" i="1" s="1"/>
  <c r="E131" i="1"/>
  <c r="F131" i="1" s="1"/>
  <c r="F130" i="1"/>
  <c r="G130" i="1" s="1"/>
  <c r="F129" i="1"/>
  <c r="F127" i="1"/>
  <c r="E127" i="1"/>
  <c r="G126" i="1"/>
  <c r="F126" i="1"/>
  <c r="G125" i="1"/>
  <c r="F125" i="1"/>
  <c r="F124" i="1"/>
  <c r="G124" i="1" s="1"/>
  <c r="F64" i="1"/>
  <c r="G64" i="1" s="1"/>
  <c r="F65" i="1"/>
  <c r="G65" i="1" s="1"/>
  <c r="F66" i="1"/>
  <c r="G66" i="1" s="1"/>
  <c r="F70" i="1"/>
  <c r="G70" i="1" s="1"/>
  <c r="G78" i="1"/>
  <c r="F78" i="1" s="1"/>
  <c r="E78" i="1" s="1"/>
  <c r="G79" i="1"/>
  <c r="F79" i="1" s="1"/>
  <c r="E79" i="1" s="1"/>
  <c r="G77" i="1"/>
  <c r="F77" i="1" s="1"/>
  <c r="E77" i="1" s="1"/>
  <c r="G76" i="1"/>
  <c r="F76" i="1" s="1"/>
  <c r="E76" i="1" s="1"/>
  <c r="G75" i="1"/>
  <c r="F75" i="1" s="1"/>
  <c r="E75" i="1" s="1"/>
  <c r="G74" i="1"/>
  <c r="F74" i="1" s="1"/>
  <c r="E74" i="1" s="1"/>
  <c r="G73" i="1"/>
  <c r="F73" i="1" s="1"/>
  <c r="E73" i="1" s="1"/>
  <c r="G72" i="1"/>
  <c r="F72" i="1" s="1"/>
  <c r="E72" i="1" s="1"/>
  <c r="E68" i="1"/>
  <c r="F68" i="1" s="1"/>
  <c r="G68" i="1" s="1"/>
  <c r="E67" i="1"/>
  <c r="F67" i="1" s="1"/>
  <c r="G67" i="1" s="1"/>
  <c r="E63" i="1"/>
  <c r="F63" i="1" s="1"/>
  <c r="G63" i="1" s="1"/>
  <c r="E71" i="1"/>
  <c r="F71" i="1" s="1"/>
  <c r="G71" i="1" s="1"/>
  <c r="E62" i="1"/>
  <c r="E61" i="1" s="1"/>
  <c r="E69" i="1"/>
  <c r="F69" i="1" s="1"/>
  <c r="G69" i="1" s="1"/>
  <c r="E146" i="1"/>
  <c r="E148" i="1"/>
  <c r="F148" i="1" s="1"/>
  <c r="G148" i="1" s="1"/>
  <c r="E147" i="1"/>
  <c r="F147" i="1" s="1"/>
  <c r="G147" i="1" s="1"/>
  <c r="E153" i="1"/>
  <c r="F153" i="1" s="1"/>
  <c r="F145" i="1"/>
  <c r="G145" i="1" s="1"/>
  <c r="F149" i="1"/>
  <c r="G149" i="1" s="1"/>
  <c r="F150" i="1"/>
  <c r="G150" i="1" s="1"/>
  <c r="F151" i="1"/>
  <c r="G151" i="1" s="1"/>
  <c r="F152" i="1"/>
  <c r="G152" i="1" s="1"/>
  <c r="G23" i="1"/>
  <c r="F62" i="1" l="1"/>
  <c r="G127" i="1"/>
  <c r="G129" i="1"/>
  <c r="G62" i="1"/>
  <c r="E120" i="1"/>
  <c r="G123" i="1"/>
  <c r="G128" i="1"/>
  <c r="G131" i="1"/>
  <c r="F57" i="1"/>
  <c r="G153" i="1"/>
  <c r="E144" i="1"/>
  <c r="F146" i="1"/>
  <c r="G146" i="1" s="1"/>
  <c r="F121" i="1"/>
  <c r="G121" i="1" s="1"/>
  <c r="F116" i="1"/>
  <c r="G116" i="1" s="1"/>
  <c r="F115" i="1"/>
  <c r="G115" i="1" s="1"/>
  <c r="F114" i="1"/>
  <c r="G114" i="1" s="1"/>
  <c r="F113" i="1"/>
  <c r="G113" i="1" s="1"/>
  <c r="F112" i="1"/>
  <c r="G112" i="1" s="1"/>
  <c r="F111" i="1"/>
  <c r="G111" i="1" s="1"/>
  <c r="F110" i="1"/>
  <c r="G110" i="1" s="1"/>
  <c r="E108" i="1"/>
  <c r="F106" i="1"/>
  <c r="G106" i="1" s="1"/>
  <c r="F105" i="1"/>
  <c r="F103" i="1"/>
  <c r="G103" i="1" s="1"/>
  <c r="F102" i="1"/>
  <c r="G102" i="1" s="1"/>
  <c r="F101" i="1"/>
  <c r="G101" i="1" s="1"/>
  <c r="F100" i="1"/>
  <c r="G100" i="1" s="1"/>
  <c r="F99" i="1"/>
  <c r="G99" i="1" s="1"/>
  <c r="F98" i="1"/>
  <c r="G98" i="1" s="1"/>
  <c r="F97" i="1"/>
  <c r="G97" i="1" s="1"/>
  <c r="F96" i="1"/>
  <c r="G96" i="1" s="1"/>
  <c r="F95" i="1"/>
  <c r="G95" i="1" s="1"/>
  <c r="F94" i="1"/>
  <c r="G94" i="1" s="1"/>
  <c r="F93" i="1"/>
  <c r="G93" i="1" s="1"/>
  <c r="F92" i="1"/>
  <c r="G92" i="1" s="1"/>
  <c r="F91" i="1"/>
  <c r="G91" i="1" s="1"/>
  <c r="F90" i="1"/>
  <c r="G90" i="1" s="1"/>
  <c r="F89" i="1"/>
  <c r="G89" i="1" s="1"/>
  <c r="E87" i="1"/>
  <c r="F87" i="1" s="1"/>
  <c r="F86" i="1"/>
  <c r="G86" i="1" s="1"/>
  <c r="F85" i="1"/>
  <c r="G85" i="1" s="1"/>
  <c r="F84" i="1"/>
  <c r="G84" i="1" s="1"/>
  <c r="F83" i="1"/>
  <c r="G83" i="1" s="1"/>
  <c r="F82" i="1"/>
  <c r="G82" i="1" s="1"/>
  <c r="F81" i="1"/>
  <c r="G81" i="1" s="1"/>
  <c r="E57" i="1"/>
  <c r="F58" i="1"/>
  <c r="F56" i="1"/>
  <c r="F55" i="1"/>
  <c r="G55" i="1" s="1"/>
  <c r="F54" i="1"/>
  <c r="G54" i="1" s="1"/>
  <c r="F53" i="1"/>
  <c r="G53" i="1" s="1"/>
  <c r="F52" i="1"/>
  <c r="G52" i="1" s="1"/>
  <c r="F51" i="1"/>
  <c r="G51" i="1" s="1"/>
  <c r="F50" i="1"/>
  <c r="G50" i="1" s="1"/>
  <c r="F49" i="1"/>
  <c r="G49" i="1" s="1"/>
  <c r="F48" i="1"/>
  <c r="G48" i="1" s="1"/>
  <c r="E47" i="1"/>
  <c r="F46" i="1"/>
  <c r="G46" i="1" s="1"/>
  <c r="F45" i="1"/>
  <c r="G45" i="1" s="1"/>
  <c r="F44" i="1"/>
  <c r="G44" i="1" s="1"/>
  <c r="F43" i="1"/>
  <c r="G43" i="1" s="1"/>
  <c r="F42" i="1"/>
  <c r="G42" i="1" s="1"/>
  <c r="F41" i="1"/>
  <c r="G41" i="1" s="1"/>
  <c r="F40" i="1"/>
  <c r="G40" i="1" s="1"/>
  <c r="F39" i="1"/>
  <c r="G39" i="1" s="1"/>
  <c r="F38" i="1"/>
  <c r="G38" i="1" s="1"/>
  <c r="F37" i="1"/>
  <c r="G37" i="1" s="1"/>
  <c r="F36" i="1"/>
  <c r="G36" i="1" s="1"/>
  <c r="F35" i="1"/>
  <c r="G35" i="1" s="1"/>
  <c r="F34" i="1"/>
  <c r="G34" i="1" s="1"/>
  <c r="F33" i="1"/>
  <c r="G33" i="1" s="1"/>
  <c r="F32" i="1"/>
  <c r="G32" i="1" s="1"/>
  <c r="F31" i="1"/>
  <c r="G31" i="1" s="1"/>
  <c r="F30" i="1"/>
  <c r="G30" i="1" s="1"/>
  <c r="F29" i="1"/>
  <c r="G29" i="1" s="1"/>
  <c r="F28" i="1"/>
  <c r="G28" i="1" s="1"/>
  <c r="F27" i="1"/>
  <c r="G27" i="1" s="1"/>
  <c r="F26" i="1"/>
  <c r="G26" i="1" s="1"/>
  <c r="F25" i="1"/>
  <c r="G25" i="1" s="1"/>
  <c r="F24" i="1"/>
  <c r="G24" i="1" s="1"/>
  <c r="E16" i="1"/>
  <c r="E15" i="1" s="1"/>
  <c r="E14" i="1" s="1"/>
  <c r="F47" i="1" l="1"/>
  <c r="G47" i="1"/>
  <c r="F144" i="1"/>
  <c r="G144" i="1" s="1"/>
  <c r="E142" i="1"/>
  <c r="G57" i="1"/>
  <c r="G87" i="1"/>
</calcChain>
</file>

<file path=xl/sharedStrings.xml><?xml version="1.0" encoding="utf-8"?>
<sst xmlns="http://schemas.openxmlformats.org/spreadsheetml/2006/main" count="259" uniqueCount="123">
  <si>
    <t>Šifra u MZOŠ :</t>
  </si>
  <si>
    <t>12-347-001</t>
  </si>
  <si>
    <t xml:space="preserve">NAZIV </t>
  </si>
  <si>
    <t>OSNOVNA ŠKOLA OKUČANI</t>
  </si>
  <si>
    <t xml:space="preserve">SJEDIŠTE </t>
  </si>
  <si>
    <t>OKUČANI ,A.STEPINCA 5</t>
  </si>
  <si>
    <t>MB:</t>
  </si>
  <si>
    <t>O3000397</t>
  </si>
  <si>
    <t>OIB:</t>
  </si>
  <si>
    <t>O5479459274</t>
  </si>
  <si>
    <t>RED.BR.</t>
  </si>
  <si>
    <t>broj konta</t>
  </si>
  <si>
    <t xml:space="preserve">Evid.broj nabave </t>
  </si>
  <si>
    <t xml:space="preserve">Predmet nabave </t>
  </si>
  <si>
    <t xml:space="preserve">Procjenjena vrijed. </t>
  </si>
  <si>
    <t xml:space="preserve">Vrsta postupka </t>
  </si>
  <si>
    <t xml:space="preserve">Ugovor </t>
  </si>
  <si>
    <t xml:space="preserve">Planirani </t>
  </si>
  <si>
    <t xml:space="preserve">planirano </t>
  </si>
  <si>
    <t xml:space="preserve">Napomena </t>
  </si>
  <si>
    <t xml:space="preserve">bez </t>
  </si>
  <si>
    <t xml:space="preserve">početak </t>
  </si>
  <si>
    <t xml:space="preserve">trajanje </t>
  </si>
  <si>
    <t>s pdv</t>
  </si>
  <si>
    <t xml:space="preserve">PDV </t>
  </si>
  <si>
    <t>postupka</t>
  </si>
  <si>
    <t>ugovora</t>
  </si>
  <si>
    <t xml:space="preserve">DECENTRALIZIRANA SREDSTVA </t>
  </si>
  <si>
    <t xml:space="preserve">Materijalni rashodi </t>
  </si>
  <si>
    <t xml:space="preserve">Službena putovanja </t>
  </si>
  <si>
    <t xml:space="preserve">Stručno usavršavanje </t>
  </si>
  <si>
    <t>Ostale naknade troškova zaposlenima</t>
  </si>
  <si>
    <t xml:space="preserve">Uredski materijal i ostali materijalni rashodi </t>
  </si>
  <si>
    <t>javnu nabavu provodi osnivač</t>
  </si>
  <si>
    <t>Uredski mater.</t>
  </si>
  <si>
    <t xml:space="preserve">Literatura </t>
  </si>
  <si>
    <t xml:space="preserve">Mater.za čišćenje i ostalo </t>
  </si>
  <si>
    <t xml:space="preserve">bagatelna </t>
  </si>
  <si>
    <t>Energija</t>
  </si>
  <si>
    <t xml:space="preserve">Materijal i dijelovi za tek.i invest. Održavenje </t>
  </si>
  <si>
    <t xml:space="preserve">Sitni inventar i auto gume </t>
  </si>
  <si>
    <t>službena i, radna i zaštitna odjeća i obuća</t>
  </si>
  <si>
    <t>Usluge telef.pošte i prijevoza</t>
  </si>
  <si>
    <t xml:space="preserve">Usluge prijevoza učenika </t>
  </si>
  <si>
    <t xml:space="preserve">Usluge tekućeg i invest.održavanja </t>
  </si>
  <si>
    <t xml:space="preserve">Usluge promidžbe i informiranja </t>
  </si>
  <si>
    <t xml:space="preserve">Komunalne usluge </t>
  </si>
  <si>
    <t xml:space="preserve">Zakupnine i najamnine </t>
  </si>
  <si>
    <t xml:space="preserve">Zdravstvene usluge </t>
  </si>
  <si>
    <t>Intelektualne i osobne usluge</t>
  </si>
  <si>
    <t xml:space="preserve">Računalne usluge </t>
  </si>
  <si>
    <t xml:space="preserve">Ostale usluge </t>
  </si>
  <si>
    <t>Naknade troškova osobama izvan radnog odnosa</t>
  </si>
  <si>
    <t xml:space="preserve">Premije osiguranja </t>
  </si>
  <si>
    <t xml:space="preserve">Reprezentacija </t>
  </si>
  <si>
    <t xml:space="preserve">Članarine </t>
  </si>
  <si>
    <t xml:space="preserve">Pristojbe i naknade </t>
  </si>
  <si>
    <t xml:space="preserve">Ostali nespomenuti rashodi poslovanja </t>
  </si>
  <si>
    <t xml:space="preserve">Bankarske usluge </t>
  </si>
  <si>
    <t>Zatezne kamate</t>
  </si>
  <si>
    <t xml:space="preserve">VLASTITI PRIHODI </t>
  </si>
  <si>
    <t xml:space="preserve">Materijal i sirovine </t>
  </si>
  <si>
    <t>Sitni inventar i auto gume</t>
  </si>
  <si>
    <t xml:space="preserve">Članarine i norme </t>
  </si>
  <si>
    <t>Ostali nespomenuti rashodi</t>
  </si>
  <si>
    <t>Uredska oprema i namještaj</t>
  </si>
  <si>
    <t xml:space="preserve">PRIHODI ZA POSEBNE NAMJENE </t>
  </si>
  <si>
    <t>Službena putovanja</t>
  </si>
  <si>
    <t>tjestenina</t>
  </si>
  <si>
    <t xml:space="preserve">ulje </t>
  </si>
  <si>
    <t xml:space="preserve">čaj </t>
  </si>
  <si>
    <t>energija</t>
  </si>
  <si>
    <t>POMOĆI</t>
  </si>
  <si>
    <t>Ostali rashodi za zaposlene</t>
  </si>
  <si>
    <t>Stručno usavršavanje zaposlenika</t>
  </si>
  <si>
    <t>Uredski mat.i ostali mat.rashodi</t>
  </si>
  <si>
    <t>Sutni inv.i auto gume</t>
  </si>
  <si>
    <t>Ostale usluge</t>
  </si>
  <si>
    <t>Reprezentacija</t>
  </si>
  <si>
    <t>Pristojbe i naknade</t>
  </si>
  <si>
    <t>Ostali nespomenuti rashodi poslovanja</t>
  </si>
  <si>
    <t>Komunikacijska oprema</t>
  </si>
  <si>
    <t>Uređaji strojevi,i oprema za ostale namjene</t>
  </si>
  <si>
    <t>Knjige</t>
  </si>
  <si>
    <t>PRIHODI OD PRODAJE NEFINANCIJSKE IMOVINE</t>
  </si>
  <si>
    <t>Sitni inventar</t>
  </si>
  <si>
    <t>DONACIJE</t>
  </si>
  <si>
    <t>Uredski mat.</t>
  </si>
  <si>
    <t>Usluge tel.,pošte i prijevoza</t>
  </si>
  <si>
    <t>Ured.oprema i namještaj</t>
  </si>
  <si>
    <t>OSIGURANJE ŠKOLSKE PREHRANE ZA DJECU U RIZIKU OD SIROMAŠTVA</t>
  </si>
  <si>
    <t>Materijal i sirovine</t>
  </si>
  <si>
    <t>Ivana Mijatović</t>
  </si>
  <si>
    <t>PROJEKT "ŠKOLSKA SHEMA "</t>
  </si>
  <si>
    <t xml:space="preserve">VOĆE </t>
  </si>
  <si>
    <t>JABUKE</t>
  </si>
  <si>
    <t>MANDARINE</t>
  </si>
  <si>
    <t>KRUŠKA</t>
  </si>
  <si>
    <t>ŠLJIVA</t>
  </si>
  <si>
    <t>BRESKVA</t>
  </si>
  <si>
    <t xml:space="preserve">TREŠNJA </t>
  </si>
  <si>
    <t>JAGODA</t>
  </si>
  <si>
    <t>MLIJEKO</t>
  </si>
  <si>
    <t>meso</t>
  </si>
  <si>
    <t>vegeta</t>
  </si>
  <si>
    <t>jaja</t>
  </si>
  <si>
    <t>rajčica pasirana</t>
  </si>
  <si>
    <t>jogurt</t>
  </si>
  <si>
    <t>povrće ( luk , mješavina povrća , grašak)</t>
  </si>
  <si>
    <t>pire krumpir</t>
  </si>
  <si>
    <t>kruh</t>
  </si>
  <si>
    <t>pecivo</t>
  </si>
  <si>
    <t>štrudla sir</t>
  </si>
  <si>
    <t>kroasan kakao</t>
  </si>
  <si>
    <t>piroška sir</t>
  </si>
  <si>
    <t>mini pizza</t>
  </si>
  <si>
    <t>žemlja salama sir</t>
  </si>
  <si>
    <t>krafna kakao</t>
  </si>
  <si>
    <t xml:space="preserve">                                                                                            PLAN NABAVE ZA 2018. GODINU </t>
  </si>
  <si>
    <t xml:space="preserve">v.d.ravnatelj </t>
  </si>
  <si>
    <t>U Okučanima 15.12.2017.</t>
  </si>
  <si>
    <t>računovođa</t>
  </si>
  <si>
    <t>Svjetlana Kovačević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</si>
</sst>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0.0000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b/>
      <sz val="11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8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Calibri"/>
      <charset val="238"/>
    </font>
    <font>
      <sz val="9"/>
      <color indexed="8"/>
      <name val="Arial"/>
      <family val="2"/>
      <charset val="238"/>
    </font>
    <font>
      <sz val="8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Fill="1" applyBorder="1"/>
    <xf numFmtId="0" fontId="0" fillId="0" borderId="6" xfId="0" applyBorder="1"/>
    <xf numFmtId="0" fontId="0" fillId="0" borderId="7" xfId="0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4" fillId="0" borderId="13" xfId="0" applyFont="1" applyBorder="1"/>
    <xf numFmtId="0" fontId="4" fillId="0" borderId="14" xfId="0" applyFont="1" applyBorder="1"/>
    <xf numFmtId="0" fontId="0" fillId="2" borderId="15" xfId="0" applyFill="1" applyBorder="1"/>
    <xf numFmtId="0" fontId="0" fillId="2" borderId="16" xfId="0" applyFill="1" applyBorder="1"/>
    <xf numFmtId="0" fontId="4" fillId="2" borderId="17" xfId="0" applyFont="1" applyFill="1" applyBorder="1"/>
    <xf numFmtId="0" fontId="4" fillId="2" borderId="7" xfId="0" applyFont="1" applyFill="1" applyBorder="1"/>
    <xf numFmtId="0" fontId="0" fillId="2" borderId="7" xfId="0" applyFill="1" applyBorder="1"/>
    <xf numFmtId="0" fontId="5" fillId="0" borderId="7" xfId="0" applyFont="1" applyBorder="1"/>
    <xf numFmtId="0" fontId="6" fillId="0" borderId="7" xfId="0" applyFont="1" applyBorder="1"/>
    <xf numFmtId="43" fontId="5" fillId="0" borderId="7" xfId="0" applyNumberFormat="1" applyFont="1" applyBorder="1"/>
    <xf numFmtId="0" fontId="7" fillId="0" borderId="7" xfId="0" applyFont="1" applyBorder="1"/>
    <xf numFmtId="0" fontId="8" fillId="0" borderId="7" xfId="0" applyFont="1" applyBorder="1"/>
    <xf numFmtId="43" fontId="5" fillId="0" borderId="7" xfId="1" applyFont="1" applyBorder="1"/>
    <xf numFmtId="44" fontId="7" fillId="0" borderId="7" xfId="2" applyFont="1" applyBorder="1"/>
    <xf numFmtId="43" fontId="0" fillId="0" borderId="0" xfId="0" applyNumberFormat="1"/>
    <xf numFmtId="164" fontId="0" fillId="0" borderId="0" xfId="0" applyNumberFormat="1"/>
    <xf numFmtId="43" fontId="9" fillId="0" borderId="7" xfId="1" applyFont="1" applyBorder="1"/>
    <xf numFmtId="0" fontId="10" fillId="0" borderId="7" xfId="0" applyFont="1" applyBorder="1"/>
    <xf numFmtId="44" fontId="11" fillId="0" borderId="7" xfId="2" applyFont="1" applyBorder="1"/>
    <xf numFmtId="44" fontId="12" fillId="0" borderId="7" xfId="2" applyFont="1" applyBorder="1"/>
    <xf numFmtId="43" fontId="7" fillId="0" borderId="7" xfId="0" applyNumberFormat="1" applyFont="1" applyBorder="1"/>
    <xf numFmtId="44" fontId="0" fillId="0" borderId="0" xfId="0" applyNumberFormat="1"/>
    <xf numFmtId="0" fontId="0" fillId="0" borderId="18" xfId="0" applyBorder="1"/>
    <xf numFmtId="43" fontId="8" fillId="0" borderId="7" xfId="0" applyNumberFormat="1" applyFont="1" applyBorder="1"/>
    <xf numFmtId="0" fontId="13" fillId="0" borderId="7" xfId="0" applyFont="1" applyBorder="1"/>
    <xf numFmtId="0" fontId="14" fillId="0" borderId="7" xfId="0" applyFont="1" applyBorder="1"/>
    <xf numFmtId="44" fontId="15" fillId="0" borderId="7" xfId="2" applyFont="1" applyBorder="1"/>
    <xf numFmtId="44" fontId="16" fillId="0" borderId="7" xfId="2" applyFont="1" applyBorder="1"/>
    <xf numFmtId="0" fontId="17" fillId="0" borderId="7" xfId="0" applyFont="1" applyBorder="1"/>
    <xf numFmtId="44" fontId="14" fillId="0" borderId="7" xfId="2" applyFont="1" applyBorder="1"/>
    <xf numFmtId="0" fontId="18" fillId="0" borderId="7" xfId="0" applyFont="1" applyBorder="1"/>
    <xf numFmtId="44" fontId="17" fillId="0" borderId="7" xfId="2" applyFont="1" applyBorder="1"/>
    <xf numFmtId="0" fontId="15" fillId="0" borderId="7" xfId="0" applyFont="1" applyBorder="1"/>
    <xf numFmtId="0" fontId="19" fillId="0" borderId="7" xfId="0" applyFont="1" applyBorder="1"/>
    <xf numFmtId="44" fontId="19" fillId="0" borderId="7" xfId="2" applyFont="1" applyBorder="1"/>
    <xf numFmtId="44" fontId="7" fillId="0" borderId="7" xfId="0" applyNumberFormat="1" applyFont="1" applyBorder="1"/>
    <xf numFmtId="0" fontId="20" fillId="0" borderId="7" xfId="0" applyFont="1" applyBorder="1"/>
    <xf numFmtId="0" fontId="7" fillId="0" borderId="7" xfId="0" applyFont="1" applyFill="1" applyBorder="1"/>
    <xf numFmtId="43" fontId="10" fillId="0" borderId="7" xfId="1" applyFont="1" applyBorder="1"/>
    <xf numFmtId="43" fontId="1" fillId="0" borderId="7" xfId="1" applyFont="1" applyBorder="1"/>
    <xf numFmtId="0" fontId="2" fillId="0" borderId="7" xfId="0" applyFont="1" applyBorder="1"/>
    <xf numFmtId="44" fontId="2" fillId="0" borderId="7" xfId="0" applyNumberFormat="1" applyFont="1" applyBorder="1"/>
    <xf numFmtId="0" fontId="0" fillId="0" borderId="0" xfId="0" applyBorder="1"/>
  </cellXfs>
  <cellStyles count="3">
    <cellStyle name="Normalno" xfId="0" builtinId="0"/>
    <cellStyle name="Valuta" xfId="2" builtinId="4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0"/>
  <sheetViews>
    <sheetView tabSelected="1" topLeftCell="A145" workbookViewId="0">
      <selection activeCell="D161" sqref="D161"/>
    </sheetView>
  </sheetViews>
  <sheetFormatPr defaultRowHeight="15" x14ac:dyDescent="0.25"/>
  <cols>
    <col min="1" max="1" width="4.42578125" customWidth="1"/>
    <col min="2" max="2" width="8.140625" customWidth="1"/>
    <col min="3" max="3" width="3.42578125" customWidth="1"/>
    <col min="4" max="4" width="28.85546875" customWidth="1"/>
    <col min="5" max="5" width="16.140625" customWidth="1"/>
    <col min="6" max="6" width="12.85546875" customWidth="1"/>
    <col min="7" max="7" width="14.42578125" customWidth="1"/>
    <col min="8" max="8" width="10.85546875" customWidth="1"/>
    <col min="9" max="9" width="4.42578125" customWidth="1"/>
    <col min="10" max="10" width="7.140625" customWidth="1"/>
    <col min="11" max="11" width="6.42578125" customWidth="1"/>
    <col min="12" max="12" width="9.7109375" customWidth="1"/>
    <col min="13" max="14" width="14.28515625" bestFit="1" customWidth="1"/>
    <col min="15" max="15" width="10.5703125" bestFit="1" customWidth="1"/>
    <col min="257" max="257" width="4.42578125" customWidth="1"/>
    <col min="258" max="258" width="8.140625" customWidth="1"/>
    <col min="259" max="259" width="3.42578125" customWidth="1"/>
    <col min="260" max="260" width="25.140625" customWidth="1"/>
    <col min="261" max="261" width="16.140625" customWidth="1"/>
    <col min="262" max="262" width="12.85546875" customWidth="1"/>
    <col min="263" max="263" width="14.42578125" customWidth="1"/>
    <col min="264" max="264" width="10.85546875" customWidth="1"/>
    <col min="265" max="265" width="4.42578125" customWidth="1"/>
    <col min="266" max="266" width="7.140625" customWidth="1"/>
    <col min="267" max="267" width="6.42578125" customWidth="1"/>
    <col min="268" max="268" width="9.7109375" customWidth="1"/>
    <col min="269" max="270" width="14.28515625" bestFit="1" customWidth="1"/>
    <col min="513" max="513" width="4.42578125" customWidth="1"/>
    <col min="514" max="514" width="8.140625" customWidth="1"/>
    <col min="515" max="515" width="3.42578125" customWidth="1"/>
    <col min="516" max="516" width="25.140625" customWidth="1"/>
    <col min="517" max="517" width="16.140625" customWidth="1"/>
    <col min="518" max="518" width="12.85546875" customWidth="1"/>
    <col min="519" max="519" width="14.42578125" customWidth="1"/>
    <col min="520" max="520" width="10.85546875" customWidth="1"/>
    <col min="521" max="521" width="4.42578125" customWidth="1"/>
    <col min="522" max="522" width="7.140625" customWidth="1"/>
    <col min="523" max="523" width="6.42578125" customWidth="1"/>
    <col min="524" max="524" width="9.7109375" customWidth="1"/>
    <col min="525" max="526" width="14.28515625" bestFit="1" customWidth="1"/>
    <col min="769" max="769" width="4.42578125" customWidth="1"/>
    <col min="770" max="770" width="8.140625" customWidth="1"/>
    <col min="771" max="771" width="3.42578125" customWidth="1"/>
    <col min="772" max="772" width="25.140625" customWidth="1"/>
    <col min="773" max="773" width="16.140625" customWidth="1"/>
    <col min="774" max="774" width="12.85546875" customWidth="1"/>
    <col min="775" max="775" width="14.42578125" customWidth="1"/>
    <col min="776" max="776" width="10.85546875" customWidth="1"/>
    <col min="777" max="777" width="4.42578125" customWidth="1"/>
    <col min="778" max="778" width="7.140625" customWidth="1"/>
    <col min="779" max="779" width="6.42578125" customWidth="1"/>
    <col min="780" max="780" width="9.7109375" customWidth="1"/>
    <col min="781" max="782" width="14.28515625" bestFit="1" customWidth="1"/>
    <col min="1025" max="1025" width="4.42578125" customWidth="1"/>
    <col min="1026" max="1026" width="8.140625" customWidth="1"/>
    <col min="1027" max="1027" width="3.42578125" customWidth="1"/>
    <col min="1028" max="1028" width="25.140625" customWidth="1"/>
    <col min="1029" max="1029" width="16.140625" customWidth="1"/>
    <col min="1030" max="1030" width="12.85546875" customWidth="1"/>
    <col min="1031" max="1031" width="14.42578125" customWidth="1"/>
    <col min="1032" max="1032" width="10.85546875" customWidth="1"/>
    <col min="1033" max="1033" width="4.42578125" customWidth="1"/>
    <col min="1034" max="1034" width="7.140625" customWidth="1"/>
    <col min="1035" max="1035" width="6.42578125" customWidth="1"/>
    <col min="1036" max="1036" width="9.7109375" customWidth="1"/>
    <col min="1037" max="1038" width="14.28515625" bestFit="1" customWidth="1"/>
    <col min="1281" max="1281" width="4.42578125" customWidth="1"/>
    <col min="1282" max="1282" width="8.140625" customWidth="1"/>
    <col min="1283" max="1283" width="3.42578125" customWidth="1"/>
    <col min="1284" max="1284" width="25.140625" customWidth="1"/>
    <col min="1285" max="1285" width="16.140625" customWidth="1"/>
    <col min="1286" max="1286" width="12.85546875" customWidth="1"/>
    <col min="1287" max="1287" width="14.42578125" customWidth="1"/>
    <col min="1288" max="1288" width="10.85546875" customWidth="1"/>
    <col min="1289" max="1289" width="4.42578125" customWidth="1"/>
    <col min="1290" max="1290" width="7.140625" customWidth="1"/>
    <col min="1291" max="1291" width="6.42578125" customWidth="1"/>
    <col min="1292" max="1292" width="9.7109375" customWidth="1"/>
    <col min="1293" max="1294" width="14.28515625" bestFit="1" customWidth="1"/>
    <col min="1537" max="1537" width="4.42578125" customWidth="1"/>
    <col min="1538" max="1538" width="8.140625" customWidth="1"/>
    <col min="1539" max="1539" width="3.42578125" customWidth="1"/>
    <col min="1540" max="1540" width="25.140625" customWidth="1"/>
    <col min="1541" max="1541" width="16.140625" customWidth="1"/>
    <col min="1542" max="1542" width="12.85546875" customWidth="1"/>
    <col min="1543" max="1543" width="14.42578125" customWidth="1"/>
    <col min="1544" max="1544" width="10.85546875" customWidth="1"/>
    <col min="1545" max="1545" width="4.42578125" customWidth="1"/>
    <col min="1546" max="1546" width="7.140625" customWidth="1"/>
    <col min="1547" max="1547" width="6.42578125" customWidth="1"/>
    <col min="1548" max="1548" width="9.7109375" customWidth="1"/>
    <col min="1549" max="1550" width="14.28515625" bestFit="1" customWidth="1"/>
    <col min="1793" max="1793" width="4.42578125" customWidth="1"/>
    <col min="1794" max="1794" width="8.140625" customWidth="1"/>
    <col min="1795" max="1795" width="3.42578125" customWidth="1"/>
    <col min="1796" max="1796" width="25.140625" customWidth="1"/>
    <col min="1797" max="1797" width="16.140625" customWidth="1"/>
    <col min="1798" max="1798" width="12.85546875" customWidth="1"/>
    <col min="1799" max="1799" width="14.42578125" customWidth="1"/>
    <col min="1800" max="1800" width="10.85546875" customWidth="1"/>
    <col min="1801" max="1801" width="4.42578125" customWidth="1"/>
    <col min="1802" max="1802" width="7.140625" customWidth="1"/>
    <col min="1803" max="1803" width="6.42578125" customWidth="1"/>
    <col min="1804" max="1804" width="9.7109375" customWidth="1"/>
    <col min="1805" max="1806" width="14.28515625" bestFit="1" customWidth="1"/>
    <col min="2049" max="2049" width="4.42578125" customWidth="1"/>
    <col min="2050" max="2050" width="8.140625" customWidth="1"/>
    <col min="2051" max="2051" width="3.42578125" customWidth="1"/>
    <col min="2052" max="2052" width="25.140625" customWidth="1"/>
    <col min="2053" max="2053" width="16.140625" customWidth="1"/>
    <col min="2054" max="2054" width="12.85546875" customWidth="1"/>
    <col min="2055" max="2055" width="14.42578125" customWidth="1"/>
    <col min="2056" max="2056" width="10.85546875" customWidth="1"/>
    <col min="2057" max="2057" width="4.42578125" customWidth="1"/>
    <col min="2058" max="2058" width="7.140625" customWidth="1"/>
    <col min="2059" max="2059" width="6.42578125" customWidth="1"/>
    <col min="2060" max="2060" width="9.7109375" customWidth="1"/>
    <col min="2061" max="2062" width="14.28515625" bestFit="1" customWidth="1"/>
    <col min="2305" max="2305" width="4.42578125" customWidth="1"/>
    <col min="2306" max="2306" width="8.140625" customWidth="1"/>
    <col min="2307" max="2307" width="3.42578125" customWidth="1"/>
    <col min="2308" max="2308" width="25.140625" customWidth="1"/>
    <col min="2309" max="2309" width="16.140625" customWidth="1"/>
    <col min="2310" max="2310" width="12.85546875" customWidth="1"/>
    <col min="2311" max="2311" width="14.42578125" customWidth="1"/>
    <col min="2312" max="2312" width="10.85546875" customWidth="1"/>
    <col min="2313" max="2313" width="4.42578125" customWidth="1"/>
    <col min="2314" max="2314" width="7.140625" customWidth="1"/>
    <col min="2315" max="2315" width="6.42578125" customWidth="1"/>
    <col min="2316" max="2316" width="9.7109375" customWidth="1"/>
    <col min="2317" max="2318" width="14.28515625" bestFit="1" customWidth="1"/>
    <col min="2561" max="2561" width="4.42578125" customWidth="1"/>
    <col min="2562" max="2562" width="8.140625" customWidth="1"/>
    <col min="2563" max="2563" width="3.42578125" customWidth="1"/>
    <col min="2564" max="2564" width="25.140625" customWidth="1"/>
    <col min="2565" max="2565" width="16.140625" customWidth="1"/>
    <col min="2566" max="2566" width="12.85546875" customWidth="1"/>
    <col min="2567" max="2567" width="14.42578125" customWidth="1"/>
    <col min="2568" max="2568" width="10.85546875" customWidth="1"/>
    <col min="2569" max="2569" width="4.42578125" customWidth="1"/>
    <col min="2570" max="2570" width="7.140625" customWidth="1"/>
    <col min="2571" max="2571" width="6.42578125" customWidth="1"/>
    <col min="2572" max="2572" width="9.7109375" customWidth="1"/>
    <col min="2573" max="2574" width="14.28515625" bestFit="1" customWidth="1"/>
    <col min="2817" max="2817" width="4.42578125" customWidth="1"/>
    <col min="2818" max="2818" width="8.140625" customWidth="1"/>
    <col min="2819" max="2819" width="3.42578125" customWidth="1"/>
    <col min="2820" max="2820" width="25.140625" customWidth="1"/>
    <col min="2821" max="2821" width="16.140625" customWidth="1"/>
    <col min="2822" max="2822" width="12.85546875" customWidth="1"/>
    <col min="2823" max="2823" width="14.42578125" customWidth="1"/>
    <col min="2824" max="2824" width="10.85546875" customWidth="1"/>
    <col min="2825" max="2825" width="4.42578125" customWidth="1"/>
    <col min="2826" max="2826" width="7.140625" customWidth="1"/>
    <col min="2827" max="2827" width="6.42578125" customWidth="1"/>
    <col min="2828" max="2828" width="9.7109375" customWidth="1"/>
    <col min="2829" max="2830" width="14.28515625" bestFit="1" customWidth="1"/>
    <col min="3073" max="3073" width="4.42578125" customWidth="1"/>
    <col min="3074" max="3074" width="8.140625" customWidth="1"/>
    <col min="3075" max="3075" width="3.42578125" customWidth="1"/>
    <col min="3076" max="3076" width="25.140625" customWidth="1"/>
    <col min="3077" max="3077" width="16.140625" customWidth="1"/>
    <col min="3078" max="3078" width="12.85546875" customWidth="1"/>
    <col min="3079" max="3079" width="14.42578125" customWidth="1"/>
    <col min="3080" max="3080" width="10.85546875" customWidth="1"/>
    <col min="3081" max="3081" width="4.42578125" customWidth="1"/>
    <col min="3082" max="3082" width="7.140625" customWidth="1"/>
    <col min="3083" max="3083" width="6.42578125" customWidth="1"/>
    <col min="3084" max="3084" width="9.7109375" customWidth="1"/>
    <col min="3085" max="3086" width="14.28515625" bestFit="1" customWidth="1"/>
    <col min="3329" max="3329" width="4.42578125" customWidth="1"/>
    <col min="3330" max="3330" width="8.140625" customWidth="1"/>
    <col min="3331" max="3331" width="3.42578125" customWidth="1"/>
    <col min="3332" max="3332" width="25.140625" customWidth="1"/>
    <col min="3333" max="3333" width="16.140625" customWidth="1"/>
    <col min="3334" max="3334" width="12.85546875" customWidth="1"/>
    <col min="3335" max="3335" width="14.42578125" customWidth="1"/>
    <col min="3336" max="3336" width="10.85546875" customWidth="1"/>
    <col min="3337" max="3337" width="4.42578125" customWidth="1"/>
    <col min="3338" max="3338" width="7.140625" customWidth="1"/>
    <col min="3339" max="3339" width="6.42578125" customWidth="1"/>
    <col min="3340" max="3340" width="9.7109375" customWidth="1"/>
    <col min="3341" max="3342" width="14.28515625" bestFit="1" customWidth="1"/>
    <col min="3585" max="3585" width="4.42578125" customWidth="1"/>
    <col min="3586" max="3586" width="8.140625" customWidth="1"/>
    <col min="3587" max="3587" width="3.42578125" customWidth="1"/>
    <col min="3588" max="3588" width="25.140625" customWidth="1"/>
    <col min="3589" max="3589" width="16.140625" customWidth="1"/>
    <col min="3590" max="3590" width="12.85546875" customWidth="1"/>
    <col min="3591" max="3591" width="14.42578125" customWidth="1"/>
    <col min="3592" max="3592" width="10.85546875" customWidth="1"/>
    <col min="3593" max="3593" width="4.42578125" customWidth="1"/>
    <col min="3594" max="3594" width="7.140625" customWidth="1"/>
    <col min="3595" max="3595" width="6.42578125" customWidth="1"/>
    <col min="3596" max="3596" width="9.7109375" customWidth="1"/>
    <col min="3597" max="3598" width="14.28515625" bestFit="1" customWidth="1"/>
    <col min="3841" max="3841" width="4.42578125" customWidth="1"/>
    <col min="3842" max="3842" width="8.140625" customWidth="1"/>
    <col min="3843" max="3843" width="3.42578125" customWidth="1"/>
    <col min="3844" max="3844" width="25.140625" customWidth="1"/>
    <col min="3845" max="3845" width="16.140625" customWidth="1"/>
    <col min="3846" max="3846" width="12.85546875" customWidth="1"/>
    <col min="3847" max="3847" width="14.42578125" customWidth="1"/>
    <col min="3848" max="3848" width="10.85546875" customWidth="1"/>
    <col min="3849" max="3849" width="4.42578125" customWidth="1"/>
    <col min="3850" max="3850" width="7.140625" customWidth="1"/>
    <col min="3851" max="3851" width="6.42578125" customWidth="1"/>
    <col min="3852" max="3852" width="9.7109375" customWidth="1"/>
    <col min="3853" max="3854" width="14.28515625" bestFit="1" customWidth="1"/>
    <col min="4097" max="4097" width="4.42578125" customWidth="1"/>
    <col min="4098" max="4098" width="8.140625" customWidth="1"/>
    <col min="4099" max="4099" width="3.42578125" customWidth="1"/>
    <col min="4100" max="4100" width="25.140625" customWidth="1"/>
    <col min="4101" max="4101" width="16.140625" customWidth="1"/>
    <col min="4102" max="4102" width="12.85546875" customWidth="1"/>
    <col min="4103" max="4103" width="14.42578125" customWidth="1"/>
    <col min="4104" max="4104" width="10.85546875" customWidth="1"/>
    <col min="4105" max="4105" width="4.42578125" customWidth="1"/>
    <col min="4106" max="4106" width="7.140625" customWidth="1"/>
    <col min="4107" max="4107" width="6.42578125" customWidth="1"/>
    <col min="4108" max="4108" width="9.7109375" customWidth="1"/>
    <col min="4109" max="4110" width="14.28515625" bestFit="1" customWidth="1"/>
    <col min="4353" max="4353" width="4.42578125" customWidth="1"/>
    <col min="4354" max="4354" width="8.140625" customWidth="1"/>
    <col min="4355" max="4355" width="3.42578125" customWidth="1"/>
    <col min="4356" max="4356" width="25.140625" customWidth="1"/>
    <col min="4357" max="4357" width="16.140625" customWidth="1"/>
    <col min="4358" max="4358" width="12.85546875" customWidth="1"/>
    <col min="4359" max="4359" width="14.42578125" customWidth="1"/>
    <col min="4360" max="4360" width="10.85546875" customWidth="1"/>
    <col min="4361" max="4361" width="4.42578125" customWidth="1"/>
    <col min="4362" max="4362" width="7.140625" customWidth="1"/>
    <col min="4363" max="4363" width="6.42578125" customWidth="1"/>
    <col min="4364" max="4364" width="9.7109375" customWidth="1"/>
    <col min="4365" max="4366" width="14.28515625" bestFit="1" customWidth="1"/>
    <col min="4609" max="4609" width="4.42578125" customWidth="1"/>
    <col min="4610" max="4610" width="8.140625" customWidth="1"/>
    <col min="4611" max="4611" width="3.42578125" customWidth="1"/>
    <col min="4612" max="4612" width="25.140625" customWidth="1"/>
    <col min="4613" max="4613" width="16.140625" customWidth="1"/>
    <col min="4614" max="4614" width="12.85546875" customWidth="1"/>
    <col min="4615" max="4615" width="14.42578125" customWidth="1"/>
    <col min="4616" max="4616" width="10.85546875" customWidth="1"/>
    <col min="4617" max="4617" width="4.42578125" customWidth="1"/>
    <col min="4618" max="4618" width="7.140625" customWidth="1"/>
    <col min="4619" max="4619" width="6.42578125" customWidth="1"/>
    <col min="4620" max="4620" width="9.7109375" customWidth="1"/>
    <col min="4621" max="4622" width="14.28515625" bestFit="1" customWidth="1"/>
    <col min="4865" max="4865" width="4.42578125" customWidth="1"/>
    <col min="4866" max="4866" width="8.140625" customWidth="1"/>
    <col min="4867" max="4867" width="3.42578125" customWidth="1"/>
    <col min="4868" max="4868" width="25.140625" customWidth="1"/>
    <col min="4869" max="4869" width="16.140625" customWidth="1"/>
    <col min="4870" max="4870" width="12.85546875" customWidth="1"/>
    <col min="4871" max="4871" width="14.42578125" customWidth="1"/>
    <col min="4872" max="4872" width="10.85546875" customWidth="1"/>
    <col min="4873" max="4873" width="4.42578125" customWidth="1"/>
    <col min="4874" max="4874" width="7.140625" customWidth="1"/>
    <col min="4875" max="4875" width="6.42578125" customWidth="1"/>
    <col min="4876" max="4876" width="9.7109375" customWidth="1"/>
    <col min="4877" max="4878" width="14.28515625" bestFit="1" customWidth="1"/>
    <col min="5121" max="5121" width="4.42578125" customWidth="1"/>
    <col min="5122" max="5122" width="8.140625" customWidth="1"/>
    <col min="5123" max="5123" width="3.42578125" customWidth="1"/>
    <col min="5124" max="5124" width="25.140625" customWidth="1"/>
    <col min="5125" max="5125" width="16.140625" customWidth="1"/>
    <col min="5126" max="5126" width="12.85546875" customWidth="1"/>
    <col min="5127" max="5127" width="14.42578125" customWidth="1"/>
    <col min="5128" max="5128" width="10.85546875" customWidth="1"/>
    <col min="5129" max="5129" width="4.42578125" customWidth="1"/>
    <col min="5130" max="5130" width="7.140625" customWidth="1"/>
    <col min="5131" max="5131" width="6.42578125" customWidth="1"/>
    <col min="5132" max="5132" width="9.7109375" customWidth="1"/>
    <col min="5133" max="5134" width="14.28515625" bestFit="1" customWidth="1"/>
    <col min="5377" max="5377" width="4.42578125" customWidth="1"/>
    <col min="5378" max="5378" width="8.140625" customWidth="1"/>
    <col min="5379" max="5379" width="3.42578125" customWidth="1"/>
    <col min="5380" max="5380" width="25.140625" customWidth="1"/>
    <col min="5381" max="5381" width="16.140625" customWidth="1"/>
    <col min="5382" max="5382" width="12.85546875" customWidth="1"/>
    <col min="5383" max="5383" width="14.42578125" customWidth="1"/>
    <col min="5384" max="5384" width="10.85546875" customWidth="1"/>
    <col min="5385" max="5385" width="4.42578125" customWidth="1"/>
    <col min="5386" max="5386" width="7.140625" customWidth="1"/>
    <col min="5387" max="5387" width="6.42578125" customWidth="1"/>
    <col min="5388" max="5388" width="9.7109375" customWidth="1"/>
    <col min="5389" max="5390" width="14.28515625" bestFit="1" customWidth="1"/>
    <col min="5633" max="5633" width="4.42578125" customWidth="1"/>
    <col min="5634" max="5634" width="8.140625" customWidth="1"/>
    <col min="5635" max="5635" width="3.42578125" customWidth="1"/>
    <col min="5636" max="5636" width="25.140625" customWidth="1"/>
    <col min="5637" max="5637" width="16.140625" customWidth="1"/>
    <col min="5638" max="5638" width="12.85546875" customWidth="1"/>
    <col min="5639" max="5639" width="14.42578125" customWidth="1"/>
    <col min="5640" max="5640" width="10.85546875" customWidth="1"/>
    <col min="5641" max="5641" width="4.42578125" customWidth="1"/>
    <col min="5642" max="5642" width="7.140625" customWidth="1"/>
    <col min="5643" max="5643" width="6.42578125" customWidth="1"/>
    <col min="5644" max="5644" width="9.7109375" customWidth="1"/>
    <col min="5645" max="5646" width="14.28515625" bestFit="1" customWidth="1"/>
    <col min="5889" max="5889" width="4.42578125" customWidth="1"/>
    <col min="5890" max="5890" width="8.140625" customWidth="1"/>
    <col min="5891" max="5891" width="3.42578125" customWidth="1"/>
    <col min="5892" max="5892" width="25.140625" customWidth="1"/>
    <col min="5893" max="5893" width="16.140625" customWidth="1"/>
    <col min="5894" max="5894" width="12.85546875" customWidth="1"/>
    <col min="5895" max="5895" width="14.42578125" customWidth="1"/>
    <col min="5896" max="5896" width="10.85546875" customWidth="1"/>
    <col min="5897" max="5897" width="4.42578125" customWidth="1"/>
    <col min="5898" max="5898" width="7.140625" customWidth="1"/>
    <col min="5899" max="5899" width="6.42578125" customWidth="1"/>
    <col min="5900" max="5900" width="9.7109375" customWidth="1"/>
    <col min="5901" max="5902" width="14.28515625" bestFit="1" customWidth="1"/>
    <col min="6145" max="6145" width="4.42578125" customWidth="1"/>
    <col min="6146" max="6146" width="8.140625" customWidth="1"/>
    <col min="6147" max="6147" width="3.42578125" customWidth="1"/>
    <col min="6148" max="6148" width="25.140625" customWidth="1"/>
    <col min="6149" max="6149" width="16.140625" customWidth="1"/>
    <col min="6150" max="6150" width="12.85546875" customWidth="1"/>
    <col min="6151" max="6151" width="14.42578125" customWidth="1"/>
    <col min="6152" max="6152" width="10.85546875" customWidth="1"/>
    <col min="6153" max="6153" width="4.42578125" customWidth="1"/>
    <col min="6154" max="6154" width="7.140625" customWidth="1"/>
    <col min="6155" max="6155" width="6.42578125" customWidth="1"/>
    <col min="6156" max="6156" width="9.7109375" customWidth="1"/>
    <col min="6157" max="6158" width="14.28515625" bestFit="1" customWidth="1"/>
    <col min="6401" max="6401" width="4.42578125" customWidth="1"/>
    <col min="6402" max="6402" width="8.140625" customWidth="1"/>
    <col min="6403" max="6403" width="3.42578125" customWidth="1"/>
    <col min="6404" max="6404" width="25.140625" customWidth="1"/>
    <col min="6405" max="6405" width="16.140625" customWidth="1"/>
    <col min="6406" max="6406" width="12.85546875" customWidth="1"/>
    <col min="6407" max="6407" width="14.42578125" customWidth="1"/>
    <col min="6408" max="6408" width="10.85546875" customWidth="1"/>
    <col min="6409" max="6409" width="4.42578125" customWidth="1"/>
    <col min="6410" max="6410" width="7.140625" customWidth="1"/>
    <col min="6411" max="6411" width="6.42578125" customWidth="1"/>
    <col min="6412" max="6412" width="9.7109375" customWidth="1"/>
    <col min="6413" max="6414" width="14.28515625" bestFit="1" customWidth="1"/>
    <col min="6657" max="6657" width="4.42578125" customWidth="1"/>
    <col min="6658" max="6658" width="8.140625" customWidth="1"/>
    <col min="6659" max="6659" width="3.42578125" customWidth="1"/>
    <col min="6660" max="6660" width="25.140625" customWidth="1"/>
    <col min="6661" max="6661" width="16.140625" customWidth="1"/>
    <col min="6662" max="6662" width="12.85546875" customWidth="1"/>
    <col min="6663" max="6663" width="14.42578125" customWidth="1"/>
    <col min="6664" max="6664" width="10.85546875" customWidth="1"/>
    <col min="6665" max="6665" width="4.42578125" customWidth="1"/>
    <col min="6666" max="6666" width="7.140625" customWidth="1"/>
    <col min="6667" max="6667" width="6.42578125" customWidth="1"/>
    <col min="6668" max="6668" width="9.7109375" customWidth="1"/>
    <col min="6669" max="6670" width="14.28515625" bestFit="1" customWidth="1"/>
    <col min="6913" max="6913" width="4.42578125" customWidth="1"/>
    <col min="6914" max="6914" width="8.140625" customWidth="1"/>
    <col min="6915" max="6915" width="3.42578125" customWidth="1"/>
    <col min="6916" max="6916" width="25.140625" customWidth="1"/>
    <col min="6917" max="6917" width="16.140625" customWidth="1"/>
    <col min="6918" max="6918" width="12.85546875" customWidth="1"/>
    <col min="6919" max="6919" width="14.42578125" customWidth="1"/>
    <col min="6920" max="6920" width="10.85546875" customWidth="1"/>
    <col min="6921" max="6921" width="4.42578125" customWidth="1"/>
    <col min="6922" max="6922" width="7.140625" customWidth="1"/>
    <col min="6923" max="6923" width="6.42578125" customWidth="1"/>
    <col min="6924" max="6924" width="9.7109375" customWidth="1"/>
    <col min="6925" max="6926" width="14.28515625" bestFit="1" customWidth="1"/>
    <col min="7169" max="7169" width="4.42578125" customWidth="1"/>
    <col min="7170" max="7170" width="8.140625" customWidth="1"/>
    <col min="7171" max="7171" width="3.42578125" customWidth="1"/>
    <col min="7172" max="7172" width="25.140625" customWidth="1"/>
    <col min="7173" max="7173" width="16.140625" customWidth="1"/>
    <col min="7174" max="7174" width="12.85546875" customWidth="1"/>
    <col min="7175" max="7175" width="14.42578125" customWidth="1"/>
    <col min="7176" max="7176" width="10.85546875" customWidth="1"/>
    <col min="7177" max="7177" width="4.42578125" customWidth="1"/>
    <col min="7178" max="7178" width="7.140625" customWidth="1"/>
    <col min="7179" max="7179" width="6.42578125" customWidth="1"/>
    <col min="7180" max="7180" width="9.7109375" customWidth="1"/>
    <col min="7181" max="7182" width="14.28515625" bestFit="1" customWidth="1"/>
    <col min="7425" max="7425" width="4.42578125" customWidth="1"/>
    <col min="7426" max="7426" width="8.140625" customWidth="1"/>
    <col min="7427" max="7427" width="3.42578125" customWidth="1"/>
    <col min="7428" max="7428" width="25.140625" customWidth="1"/>
    <col min="7429" max="7429" width="16.140625" customWidth="1"/>
    <col min="7430" max="7430" width="12.85546875" customWidth="1"/>
    <col min="7431" max="7431" width="14.42578125" customWidth="1"/>
    <col min="7432" max="7432" width="10.85546875" customWidth="1"/>
    <col min="7433" max="7433" width="4.42578125" customWidth="1"/>
    <col min="7434" max="7434" width="7.140625" customWidth="1"/>
    <col min="7435" max="7435" width="6.42578125" customWidth="1"/>
    <col min="7436" max="7436" width="9.7109375" customWidth="1"/>
    <col min="7437" max="7438" width="14.28515625" bestFit="1" customWidth="1"/>
    <col min="7681" max="7681" width="4.42578125" customWidth="1"/>
    <col min="7682" max="7682" width="8.140625" customWidth="1"/>
    <col min="7683" max="7683" width="3.42578125" customWidth="1"/>
    <col min="7684" max="7684" width="25.140625" customWidth="1"/>
    <col min="7685" max="7685" width="16.140625" customWidth="1"/>
    <col min="7686" max="7686" width="12.85546875" customWidth="1"/>
    <col min="7687" max="7687" width="14.42578125" customWidth="1"/>
    <col min="7688" max="7688" width="10.85546875" customWidth="1"/>
    <col min="7689" max="7689" width="4.42578125" customWidth="1"/>
    <col min="7690" max="7690" width="7.140625" customWidth="1"/>
    <col min="7691" max="7691" width="6.42578125" customWidth="1"/>
    <col min="7692" max="7692" width="9.7109375" customWidth="1"/>
    <col min="7693" max="7694" width="14.28515625" bestFit="1" customWidth="1"/>
    <col min="7937" max="7937" width="4.42578125" customWidth="1"/>
    <col min="7938" max="7938" width="8.140625" customWidth="1"/>
    <col min="7939" max="7939" width="3.42578125" customWidth="1"/>
    <col min="7940" max="7940" width="25.140625" customWidth="1"/>
    <col min="7941" max="7941" width="16.140625" customWidth="1"/>
    <col min="7942" max="7942" width="12.85546875" customWidth="1"/>
    <col min="7943" max="7943" width="14.42578125" customWidth="1"/>
    <col min="7944" max="7944" width="10.85546875" customWidth="1"/>
    <col min="7945" max="7945" width="4.42578125" customWidth="1"/>
    <col min="7946" max="7946" width="7.140625" customWidth="1"/>
    <col min="7947" max="7947" width="6.42578125" customWidth="1"/>
    <col min="7948" max="7948" width="9.7109375" customWidth="1"/>
    <col min="7949" max="7950" width="14.28515625" bestFit="1" customWidth="1"/>
    <col min="8193" max="8193" width="4.42578125" customWidth="1"/>
    <col min="8194" max="8194" width="8.140625" customWidth="1"/>
    <col min="8195" max="8195" width="3.42578125" customWidth="1"/>
    <col min="8196" max="8196" width="25.140625" customWidth="1"/>
    <col min="8197" max="8197" width="16.140625" customWidth="1"/>
    <col min="8198" max="8198" width="12.85546875" customWidth="1"/>
    <col min="8199" max="8199" width="14.42578125" customWidth="1"/>
    <col min="8200" max="8200" width="10.85546875" customWidth="1"/>
    <col min="8201" max="8201" width="4.42578125" customWidth="1"/>
    <col min="8202" max="8202" width="7.140625" customWidth="1"/>
    <col min="8203" max="8203" width="6.42578125" customWidth="1"/>
    <col min="8204" max="8204" width="9.7109375" customWidth="1"/>
    <col min="8205" max="8206" width="14.28515625" bestFit="1" customWidth="1"/>
    <col min="8449" max="8449" width="4.42578125" customWidth="1"/>
    <col min="8450" max="8450" width="8.140625" customWidth="1"/>
    <col min="8451" max="8451" width="3.42578125" customWidth="1"/>
    <col min="8452" max="8452" width="25.140625" customWidth="1"/>
    <col min="8453" max="8453" width="16.140625" customWidth="1"/>
    <col min="8454" max="8454" width="12.85546875" customWidth="1"/>
    <col min="8455" max="8455" width="14.42578125" customWidth="1"/>
    <col min="8456" max="8456" width="10.85546875" customWidth="1"/>
    <col min="8457" max="8457" width="4.42578125" customWidth="1"/>
    <col min="8458" max="8458" width="7.140625" customWidth="1"/>
    <col min="8459" max="8459" width="6.42578125" customWidth="1"/>
    <col min="8460" max="8460" width="9.7109375" customWidth="1"/>
    <col min="8461" max="8462" width="14.28515625" bestFit="1" customWidth="1"/>
    <col min="8705" max="8705" width="4.42578125" customWidth="1"/>
    <col min="8706" max="8706" width="8.140625" customWidth="1"/>
    <col min="8707" max="8707" width="3.42578125" customWidth="1"/>
    <col min="8708" max="8708" width="25.140625" customWidth="1"/>
    <col min="8709" max="8709" width="16.140625" customWidth="1"/>
    <col min="8710" max="8710" width="12.85546875" customWidth="1"/>
    <col min="8711" max="8711" width="14.42578125" customWidth="1"/>
    <col min="8712" max="8712" width="10.85546875" customWidth="1"/>
    <col min="8713" max="8713" width="4.42578125" customWidth="1"/>
    <col min="8714" max="8714" width="7.140625" customWidth="1"/>
    <col min="8715" max="8715" width="6.42578125" customWidth="1"/>
    <col min="8716" max="8716" width="9.7109375" customWidth="1"/>
    <col min="8717" max="8718" width="14.28515625" bestFit="1" customWidth="1"/>
    <col min="8961" max="8961" width="4.42578125" customWidth="1"/>
    <col min="8962" max="8962" width="8.140625" customWidth="1"/>
    <col min="8963" max="8963" width="3.42578125" customWidth="1"/>
    <col min="8964" max="8964" width="25.140625" customWidth="1"/>
    <col min="8965" max="8965" width="16.140625" customWidth="1"/>
    <col min="8966" max="8966" width="12.85546875" customWidth="1"/>
    <col min="8967" max="8967" width="14.42578125" customWidth="1"/>
    <col min="8968" max="8968" width="10.85546875" customWidth="1"/>
    <col min="8969" max="8969" width="4.42578125" customWidth="1"/>
    <col min="8970" max="8970" width="7.140625" customWidth="1"/>
    <col min="8971" max="8971" width="6.42578125" customWidth="1"/>
    <col min="8972" max="8972" width="9.7109375" customWidth="1"/>
    <col min="8973" max="8974" width="14.28515625" bestFit="1" customWidth="1"/>
    <col min="9217" max="9217" width="4.42578125" customWidth="1"/>
    <col min="9218" max="9218" width="8.140625" customWidth="1"/>
    <col min="9219" max="9219" width="3.42578125" customWidth="1"/>
    <col min="9220" max="9220" width="25.140625" customWidth="1"/>
    <col min="9221" max="9221" width="16.140625" customWidth="1"/>
    <col min="9222" max="9222" width="12.85546875" customWidth="1"/>
    <col min="9223" max="9223" width="14.42578125" customWidth="1"/>
    <col min="9224" max="9224" width="10.85546875" customWidth="1"/>
    <col min="9225" max="9225" width="4.42578125" customWidth="1"/>
    <col min="9226" max="9226" width="7.140625" customWidth="1"/>
    <col min="9227" max="9227" width="6.42578125" customWidth="1"/>
    <col min="9228" max="9228" width="9.7109375" customWidth="1"/>
    <col min="9229" max="9230" width="14.28515625" bestFit="1" customWidth="1"/>
    <col min="9473" max="9473" width="4.42578125" customWidth="1"/>
    <col min="9474" max="9474" width="8.140625" customWidth="1"/>
    <col min="9475" max="9475" width="3.42578125" customWidth="1"/>
    <col min="9476" max="9476" width="25.140625" customWidth="1"/>
    <col min="9477" max="9477" width="16.140625" customWidth="1"/>
    <col min="9478" max="9478" width="12.85546875" customWidth="1"/>
    <col min="9479" max="9479" width="14.42578125" customWidth="1"/>
    <col min="9480" max="9480" width="10.85546875" customWidth="1"/>
    <col min="9481" max="9481" width="4.42578125" customWidth="1"/>
    <col min="9482" max="9482" width="7.140625" customWidth="1"/>
    <col min="9483" max="9483" width="6.42578125" customWidth="1"/>
    <col min="9484" max="9484" width="9.7109375" customWidth="1"/>
    <col min="9485" max="9486" width="14.28515625" bestFit="1" customWidth="1"/>
    <col min="9729" max="9729" width="4.42578125" customWidth="1"/>
    <col min="9730" max="9730" width="8.140625" customWidth="1"/>
    <col min="9731" max="9731" width="3.42578125" customWidth="1"/>
    <col min="9732" max="9732" width="25.140625" customWidth="1"/>
    <col min="9733" max="9733" width="16.140625" customWidth="1"/>
    <col min="9734" max="9734" width="12.85546875" customWidth="1"/>
    <col min="9735" max="9735" width="14.42578125" customWidth="1"/>
    <col min="9736" max="9736" width="10.85546875" customWidth="1"/>
    <col min="9737" max="9737" width="4.42578125" customWidth="1"/>
    <col min="9738" max="9738" width="7.140625" customWidth="1"/>
    <col min="9739" max="9739" width="6.42578125" customWidth="1"/>
    <col min="9740" max="9740" width="9.7109375" customWidth="1"/>
    <col min="9741" max="9742" width="14.28515625" bestFit="1" customWidth="1"/>
    <col min="9985" max="9985" width="4.42578125" customWidth="1"/>
    <col min="9986" max="9986" width="8.140625" customWidth="1"/>
    <col min="9987" max="9987" width="3.42578125" customWidth="1"/>
    <col min="9988" max="9988" width="25.140625" customWidth="1"/>
    <col min="9989" max="9989" width="16.140625" customWidth="1"/>
    <col min="9990" max="9990" width="12.85546875" customWidth="1"/>
    <col min="9991" max="9991" width="14.42578125" customWidth="1"/>
    <col min="9992" max="9992" width="10.85546875" customWidth="1"/>
    <col min="9993" max="9993" width="4.42578125" customWidth="1"/>
    <col min="9994" max="9994" width="7.140625" customWidth="1"/>
    <col min="9995" max="9995" width="6.42578125" customWidth="1"/>
    <col min="9996" max="9996" width="9.7109375" customWidth="1"/>
    <col min="9997" max="9998" width="14.28515625" bestFit="1" customWidth="1"/>
    <col min="10241" max="10241" width="4.42578125" customWidth="1"/>
    <col min="10242" max="10242" width="8.140625" customWidth="1"/>
    <col min="10243" max="10243" width="3.42578125" customWidth="1"/>
    <col min="10244" max="10244" width="25.140625" customWidth="1"/>
    <col min="10245" max="10245" width="16.140625" customWidth="1"/>
    <col min="10246" max="10246" width="12.85546875" customWidth="1"/>
    <col min="10247" max="10247" width="14.42578125" customWidth="1"/>
    <col min="10248" max="10248" width="10.85546875" customWidth="1"/>
    <col min="10249" max="10249" width="4.42578125" customWidth="1"/>
    <col min="10250" max="10250" width="7.140625" customWidth="1"/>
    <col min="10251" max="10251" width="6.42578125" customWidth="1"/>
    <col min="10252" max="10252" width="9.7109375" customWidth="1"/>
    <col min="10253" max="10254" width="14.28515625" bestFit="1" customWidth="1"/>
    <col min="10497" max="10497" width="4.42578125" customWidth="1"/>
    <col min="10498" max="10498" width="8.140625" customWidth="1"/>
    <col min="10499" max="10499" width="3.42578125" customWidth="1"/>
    <col min="10500" max="10500" width="25.140625" customWidth="1"/>
    <col min="10501" max="10501" width="16.140625" customWidth="1"/>
    <col min="10502" max="10502" width="12.85546875" customWidth="1"/>
    <col min="10503" max="10503" width="14.42578125" customWidth="1"/>
    <col min="10504" max="10504" width="10.85546875" customWidth="1"/>
    <col min="10505" max="10505" width="4.42578125" customWidth="1"/>
    <col min="10506" max="10506" width="7.140625" customWidth="1"/>
    <col min="10507" max="10507" width="6.42578125" customWidth="1"/>
    <col min="10508" max="10508" width="9.7109375" customWidth="1"/>
    <col min="10509" max="10510" width="14.28515625" bestFit="1" customWidth="1"/>
    <col min="10753" max="10753" width="4.42578125" customWidth="1"/>
    <col min="10754" max="10754" width="8.140625" customWidth="1"/>
    <col min="10755" max="10755" width="3.42578125" customWidth="1"/>
    <col min="10756" max="10756" width="25.140625" customWidth="1"/>
    <col min="10757" max="10757" width="16.140625" customWidth="1"/>
    <col min="10758" max="10758" width="12.85546875" customWidth="1"/>
    <col min="10759" max="10759" width="14.42578125" customWidth="1"/>
    <col min="10760" max="10760" width="10.85546875" customWidth="1"/>
    <col min="10761" max="10761" width="4.42578125" customWidth="1"/>
    <col min="10762" max="10762" width="7.140625" customWidth="1"/>
    <col min="10763" max="10763" width="6.42578125" customWidth="1"/>
    <col min="10764" max="10764" width="9.7109375" customWidth="1"/>
    <col min="10765" max="10766" width="14.28515625" bestFit="1" customWidth="1"/>
    <col min="11009" max="11009" width="4.42578125" customWidth="1"/>
    <col min="11010" max="11010" width="8.140625" customWidth="1"/>
    <col min="11011" max="11011" width="3.42578125" customWidth="1"/>
    <col min="11012" max="11012" width="25.140625" customWidth="1"/>
    <col min="11013" max="11013" width="16.140625" customWidth="1"/>
    <col min="11014" max="11014" width="12.85546875" customWidth="1"/>
    <col min="11015" max="11015" width="14.42578125" customWidth="1"/>
    <col min="11016" max="11016" width="10.85546875" customWidth="1"/>
    <col min="11017" max="11017" width="4.42578125" customWidth="1"/>
    <col min="11018" max="11018" width="7.140625" customWidth="1"/>
    <col min="11019" max="11019" width="6.42578125" customWidth="1"/>
    <col min="11020" max="11020" width="9.7109375" customWidth="1"/>
    <col min="11021" max="11022" width="14.28515625" bestFit="1" customWidth="1"/>
    <col min="11265" max="11265" width="4.42578125" customWidth="1"/>
    <col min="11266" max="11266" width="8.140625" customWidth="1"/>
    <col min="11267" max="11267" width="3.42578125" customWidth="1"/>
    <col min="11268" max="11268" width="25.140625" customWidth="1"/>
    <col min="11269" max="11269" width="16.140625" customWidth="1"/>
    <col min="11270" max="11270" width="12.85546875" customWidth="1"/>
    <col min="11271" max="11271" width="14.42578125" customWidth="1"/>
    <col min="11272" max="11272" width="10.85546875" customWidth="1"/>
    <col min="11273" max="11273" width="4.42578125" customWidth="1"/>
    <col min="11274" max="11274" width="7.140625" customWidth="1"/>
    <col min="11275" max="11275" width="6.42578125" customWidth="1"/>
    <col min="11276" max="11276" width="9.7109375" customWidth="1"/>
    <col min="11277" max="11278" width="14.28515625" bestFit="1" customWidth="1"/>
    <col min="11521" max="11521" width="4.42578125" customWidth="1"/>
    <col min="11522" max="11522" width="8.140625" customWidth="1"/>
    <col min="11523" max="11523" width="3.42578125" customWidth="1"/>
    <col min="11524" max="11524" width="25.140625" customWidth="1"/>
    <col min="11525" max="11525" width="16.140625" customWidth="1"/>
    <col min="11526" max="11526" width="12.85546875" customWidth="1"/>
    <col min="11527" max="11527" width="14.42578125" customWidth="1"/>
    <col min="11528" max="11528" width="10.85546875" customWidth="1"/>
    <col min="11529" max="11529" width="4.42578125" customWidth="1"/>
    <col min="11530" max="11530" width="7.140625" customWidth="1"/>
    <col min="11531" max="11531" width="6.42578125" customWidth="1"/>
    <col min="11532" max="11532" width="9.7109375" customWidth="1"/>
    <col min="11533" max="11534" width="14.28515625" bestFit="1" customWidth="1"/>
    <col min="11777" max="11777" width="4.42578125" customWidth="1"/>
    <col min="11778" max="11778" width="8.140625" customWidth="1"/>
    <col min="11779" max="11779" width="3.42578125" customWidth="1"/>
    <col min="11780" max="11780" width="25.140625" customWidth="1"/>
    <col min="11781" max="11781" width="16.140625" customWidth="1"/>
    <col min="11782" max="11782" width="12.85546875" customWidth="1"/>
    <col min="11783" max="11783" width="14.42578125" customWidth="1"/>
    <col min="11784" max="11784" width="10.85546875" customWidth="1"/>
    <col min="11785" max="11785" width="4.42578125" customWidth="1"/>
    <col min="11786" max="11786" width="7.140625" customWidth="1"/>
    <col min="11787" max="11787" width="6.42578125" customWidth="1"/>
    <col min="11788" max="11788" width="9.7109375" customWidth="1"/>
    <col min="11789" max="11790" width="14.28515625" bestFit="1" customWidth="1"/>
    <col min="12033" max="12033" width="4.42578125" customWidth="1"/>
    <col min="12034" max="12034" width="8.140625" customWidth="1"/>
    <col min="12035" max="12035" width="3.42578125" customWidth="1"/>
    <col min="12036" max="12036" width="25.140625" customWidth="1"/>
    <col min="12037" max="12037" width="16.140625" customWidth="1"/>
    <col min="12038" max="12038" width="12.85546875" customWidth="1"/>
    <col min="12039" max="12039" width="14.42578125" customWidth="1"/>
    <col min="12040" max="12040" width="10.85546875" customWidth="1"/>
    <col min="12041" max="12041" width="4.42578125" customWidth="1"/>
    <col min="12042" max="12042" width="7.140625" customWidth="1"/>
    <col min="12043" max="12043" width="6.42578125" customWidth="1"/>
    <col min="12044" max="12044" width="9.7109375" customWidth="1"/>
    <col min="12045" max="12046" width="14.28515625" bestFit="1" customWidth="1"/>
    <col min="12289" max="12289" width="4.42578125" customWidth="1"/>
    <col min="12290" max="12290" width="8.140625" customWidth="1"/>
    <col min="12291" max="12291" width="3.42578125" customWidth="1"/>
    <col min="12292" max="12292" width="25.140625" customWidth="1"/>
    <col min="12293" max="12293" width="16.140625" customWidth="1"/>
    <col min="12294" max="12294" width="12.85546875" customWidth="1"/>
    <col min="12295" max="12295" width="14.42578125" customWidth="1"/>
    <col min="12296" max="12296" width="10.85546875" customWidth="1"/>
    <col min="12297" max="12297" width="4.42578125" customWidth="1"/>
    <col min="12298" max="12298" width="7.140625" customWidth="1"/>
    <col min="12299" max="12299" width="6.42578125" customWidth="1"/>
    <col min="12300" max="12300" width="9.7109375" customWidth="1"/>
    <col min="12301" max="12302" width="14.28515625" bestFit="1" customWidth="1"/>
    <col min="12545" max="12545" width="4.42578125" customWidth="1"/>
    <col min="12546" max="12546" width="8.140625" customWidth="1"/>
    <col min="12547" max="12547" width="3.42578125" customWidth="1"/>
    <col min="12548" max="12548" width="25.140625" customWidth="1"/>
    <col min="12549" max="12549" width="16.140625" customWidth="1"/>
    <col min="12550" max="12550" width="12.85546875" customWidth="1"/>
    <col min="12551" max="12551" width="14.42578125" customWidth="1"/>
    <col min="12552" max="12552" width="10.85546875" customWidth="1"/>
    <col min="12553" max="12553" width="4.42578125" customWidth="1"/>
    <col min="12554" max="12554" width="7.140625" customWidth="1"/>
    <col min="12555" max="12555" width="6.42578125" customWidth="1"/>
    <col min="12556" max="12556" width="9.7109375" customWidth="1"/>
    <col min="12557" max="12558" width="14.28515625" bestFit="1" customWidth="1"/>
    <col min="12801" max="12801" width="4.42578125" customWidth="1"/>
    <col min="12802" max="12802" width="8.140625" customWidth="1"/>
    <col min="12803" max="12803" width="3.42578125" customWidth="1"/>
    <col min="12804" max="12804" width="25.140625" customWidth="1"/>
    <col min="12805" max="12805" width="16.140625" customWidth="1"/>
    <col min="12806" max="12806" width="12.85546875" customWidth="1"/>
    <col min="12807" max="12807" width="14.42578125" customWidth="1"/>
    <col min="12808" max="12808" width="10.85546875" customWidth="1"/>
    <col min="12809" max="12809" width="4.42578125" customWidth="1"/>
    <col min="12810" max="12810" width="7.140625" customWidth="1"/>
    <col min="12811" max="12811" width="6.42578125" customWidth="1"/>
    <col min="12812" max="12812" width="9.7109375" customWidth="1"/>
    <col min="12813" max="12814" width="14.28515625" bestFit="1" customWidth="1"/>
    <col min="13057" max="13057" width="4.42578125" customWidth="1"/>
    <col min="13058" max="13058" width="8.140625" customWidth="1"/>
    <col min="13059" max="13059" width="3.42578125" customWidth="1"/>
    <col min="13060" max="13060" width="25.140625" customWidth="1"/>
    <col min="13061" max="13061" width="16.140625" customWidth="1"/>
    <col min="13062" max="13062" width="12.85546875" customWidth="1"/>
    <col min="13063" max="13063" width="14.42578125" customWidth="1"/>
    <col min="13064" max="13064" width="10.85546875" customWidth="1"/>
    <col min="13065" max="13065" width="4.42578125" customWidth="1"/>
    <col min="13066" max="13066" width="7.140625" customWidth="1"/>
    <col min="13067" max="13067" width="6.42578125" customWidth="1"/>
    <col min="13068" max="13068" width="9.7109375" customWidth="1"/>
    <col min="13069" max="13070" width="14.28515625" bestFit="1" customWidth="1"/>
    <col min="13313" max="13313" width="4.42578125" customWidth="1"/>
    <col min="13314" max="13314" width="8.140625" customWidth="1"/>
    <col min="13315" max="13315" width="3.42578125" customWidth="1"/>
    <col min="13316" max="13316" width="25.140625" customWidth="1"/>
    <col min="13317" max="13317" width="16.140625" customWidth="1"/>
    <col min="13318" max="13318" width="12.85546875" customWidth="1"/>
    <col min="13319" max="13319" width="14.42578125" customWidth="1"/>
    <col min="13320" max="13320" width="10.85546875" customWidth="1"/>
    <col min="13321" max="13321" width="4.42578125" customWidth="1"/>
    <col min="13322" max="13322" width="7.140625" customWidth="1"/>
    <col min="13323" max="13323" width="6.42578125" customWidth="1"/>
    <col min="13324" max="13324" width="9.7109375" customWidth="1"/>
    <col min="13325" max="13326" width="14.28515625" bestFit="1" customWidth="1"/>
    <col min="13569" max="13569" width="4.42578125" customWidth="1"/>
    <col min="13570" max="13570" width="8.140625" customWidth="1"/>
    <col min="13571" max="13571" width="3.42578125" customWidth="1"/>
    <col min="13572" max="13572" width="25.140625" customWidth="1"/>
    <col min="13573" max="13573" width="16.140625" customWidth="1"/>
    <col min="13574" max="13574" width="12.85546875" customWidth="1"/>
    <col min="13575" max="13575" width="14.42578125" customWidth="1"/>
    <col min="13576" max="13576" width="10.85546875" customWidth="1"/>
    <col min="13577" max="13577" width="4.42578125" customWidth="1"/>
    <col min="13578" max="13578" width="7.140625" customWidth="1"/>
    <col min="13579" max="13579" width="6.42578125" customWidth="1"/>
    <col min="13580" max="13580" width="9.7109375" customWidth="1"/>
    <col min="13581" max="13582" width="14.28515625" bestFit="1" customWidth="1"/>
    <col min="13825" max="13825" width="4.42578125" customWidth="1"/>
    <col min="13826" max="13826" width="8.140625" customWidth="1"/>
    <col min="13827" max="13827" width="3.42578125" customWidth="1"/>
    <col min="13828" max="13828" width="25.140625" customWidth="1"/>
    <col min="13829" max="13829" width="16.140625" customWidth="1"/>
    <col min="13830" max="13830" width="12.85546875" customWidth="1"/>
    <col min="13831" max="13831" width="14.42578125" customWidth="1"/>
    <col min="13832" max="13832" width="10.85546875" customWidth="1"/>
    <col min="13833" max="13833" width="4.42578125" customWidth="1"/>
    <col min="13834" max="13834" width="7.140625" customWidth="1"/>
    <col min="13835" max="13835" width="6.42578125" customWidth="1"/>
    <col min="13836" max="13836" width="9.7109375" customWidth="1"/>
    <col min="13837" max="13838" width="14.28515625" bestFit="1" customWidth="1"/>
    <col min="14081" max="14081" width="4.42578125" customWidth="1"/>
    <col min="14082" max="14082" width="8.140625" customWidth="1"/>
    <col min="14083" max="14083" width="3.42578125" customWidth="1"/>
    <col min="14084" max="14084" width="25.140625" customWidth="1"/>
    <col min="14085" max="14085" width="16.140625" customWidth="1"/>
    <col min="14086" max="14086" width="12.85546875" customWidth="1"/>
    <col min="14087" max="14087" width="14.42578125" customWidth="1"/>
    <col min="14088" max="14088" width="10.85546875" customWidth="1"/>
    <col min="14089" max="14089" width="4.42578125" customWidth="1"/>
    <col min="14090" max="14090" width="7.140625" customWidth="1"/>
    <col min="14091" max="14091" width="6.42578125" customWidth="1"/>
    <col min="14092" max="14092" width="9.7109375" customWidth="1"/>
    <col min="14093" max="14094" width="14.28515625" bestFit="1" customWidth="1"/>
    <col min="14337" max="14337" width="4.42578125" customWidth="1"/>
    <col min="14338" max="14338" width="8.140625" customWidth="1"/>
    <col min="14339" max="14339" width="3.42578125" customWidth="1"/>
    <col min="14340" max="14340" width="25.140625" customWidth="1"/>
    <col min="14341" max="14341" width="16.140625" customWidth="1"/>
    <col min="14342" max="14342" width="12.85546875" customWidth="1"/>
    <col min="14343" max="14343" width="14.42578125" customWidth="1"/>
    <col min="14344" max="14344" width="10.85546875" customWidth="1"/>
    <col min="14345" max="14345" width="4.42578125" customWidth="1"/>
    <col min="14346" max="14346" width="7.140625" customWidth="1"/>
    <col min="14347" max="14347" width="6.42578125" customWidth="1"/>
    <col min="14348" max="14348" width="9.7109375" customWidth="1"/>
    <col min="14349" max="14350" width="14.28515625" bestFit="1" customWidth="1"/>
    <col min="14593" max="14593" width="4.42578125" customWidth="1"/>
    <col min="14594" max="14594" width="8.140625" customWidth="1"/>
    <col min="14595" max="14595" width="3.42578125" customWidth="1"/>
    <col min="14596" max="14596" width="25.140625" customWidth="1"/>
    <col min="14597" max="14597" width="16.140625" customWidth="1"/>
    <col min="14598" max="14598" width="12.85546875" customWidth="1"/>
    <col min="14599" max="14599" width="14.42578125" customWidth="1"/>
    <col min="14600" max="14600" width="10.85546875" customWidth="1"/>
    <col min="14601" max="14601" width="4.42578125" customWidth="1"/>
    <col min="14602" max="14602" width="7.140625" customWidth="1"/>
    <col min="14603" max="14603" width="6.42578125" customWidth="1"/>
    <col min="14604" max="14604" width="9.7109375" customWidth="1"/>
    <col min="14605" max="14606" width="14.28515625" bestFit="1" customWidth="1"/>
    <col min="14849" max="14849" width="4.42578125" customWidth="1"/>
    <col min="14850" max="14850" width="8.140625" customWidth="1"/>
    <col min="14851" max="14851" width="3.42578125" customWidth="1"/>
    <col min="14852" max="14852" width="25.140625" customWidth="1"/>
    <col min="14853" max="14853" width="16.140625" customWidth="1"/>
    <col min="14854" max="14854" width="12.85546875" customWidth="1"/>
    <col min="14855" max="14855" width="14.42578125" customWidth="1"/>
    <col min="14856" max="14856" width="10.85546875" customWidth="1"/>
    <col min="14857" max="14857" width="4.42578125" customWidth="1"/>
    <col min="14858" max="14858" width="7.140625" customWidth="1"/>
    <col min="14859" max="14859" width="6.42578125" customWidth="1"/>
    <col min="14860" max="14860" width="9.7109375" customWidth="1"/>
    <col min="14861" max="14862" width="14.28515625" bestFit="1" customWidth="1"/>
    <col min="15105" max="15105" width="4.42578125" customWidth="1"/>
    <col min="15106" max="15106" width="8.140625" customWidth="1"/>
    <col min="15107" max="15107" width="3.42578125" customWidth="1"/>
    <col min="15108" max="15108" width="25.140625" customWidth="1"/>
    <col min="15109" max="15109" width="16.140625" customWidth="1"/>
    <col min="15110" max="15110" width="12.85546875" customWidth="1"/>
    <col min="15111" max="15111" width="14.42578125" customWidth="1"/>
    <col min="15112" max="15112" width="10.85546875" customWidth="1"/>
    <col min="15113" max="15113" width="4.42578125" customWidth="1"/>
    <col min="15114" max="15114" width="7.140625" customWidth="1"/>
    <col min="15115" max="15115" width="6.42578125" customWidth="1"/>
    <col min="15116" max="15116" width="9.7109375" customWidth="1"/>
    <col min="15117" max="15118" width="14.28515625" bestFit="1" customWidth="1"/>
    <col min="15361" max="15361" width="4.42578125" customWidth="1"/>
    <col min="15362" max="15362" width="8.140625" customWidth="1"/>
    <col min="15363" max="15363" width="3.42578125" customWidth="1"/>
    <col min="15364" max="15364" width="25.140625" customWidth="1"/>
    <col min="15365" max="15365" width="16.140625" customWidth="1"/>
    <col min="15366" max="15366" width="12.85546875" customWidth="1"/>
    <col min="15367" max="15367" width="14.42578125" customWidth="1"/>
    <col min="15368" max="15368" width="10.85546875" customWidth="1"/>
    <col min="15369" max="15369" width="4.42578125" customWidth="1"/>
    <col min="15370" max="15370" width="7.140625" customWidth="1"/>
    <col min="15371" max="15371" width="6.42578125" customWidth="1"/>
    <col min="15372" max="15372" width="9.7109375" customWidth="1"/>
    <col min="15373" max="15374" width="14.28515625" bestFit="1" customWidth="1"/>
    <col min="15617" max="15617" width="4.42578125" customWidth="1"/>
    <col min="15618" max="15618" width="8.140625" customWidth="1"/>
    <col min="15619" max="15619" width="3.42578125" customWidth="1"/>
    <col min="15620" max="15620" width="25.140625" customWidth="1"/>
    <col min="15621" max="15621" width="16.140625" customWidth="1"/>
    <col min="15622" max="15622" width="12.85546875" customWidth="1"/>
    <col min="15623" max="15623" width="14.42578125" customWidth="1"/>
    <col min="15624" max="15624" width="10.85546875" customWidth="1"/>
    <col min="15625" max="15625" width="4.42578125" customWidth="1"/>
    <col min="15626" max="15626" width="7.140625" customWidth="1"/>
    <col min="15627" max="15627" width="6.42578125" customWidth="1"/>
    <col min="15628" max="15628" width="9.7109375" customWidth="1"/>
    <col min="15629" max="15630" width="14.28515625" bestFit="1" customWidth="1"/>
    <col min="15873" max="15873" width="4.42578125" customWidth="1"/>
    <col min="15874" max="15874" width="8.140625" customWidth="1"/>
    <col min="15875" max="15875" width="3.42578125" customWidth="1"/>
    <col min="15876" max="15876" width="25.140625" customWidth="1"/>
    <col min="15877" max="15877" width="16.140625" customWidth="1"/>
    <col min="15878" max="15878" width="12.85546875" customWidth="1"/>
    <col min="15879" max="15879" width="14.42578125" customWidth="1"/>
    <col min="15880" max="15880" width="10.85546875" customWidth="1"/>
    <col min="15881" max="15881" width="4.42578125" customWidth="1"/>
    <col min="15882" max="15882" width="7.140625" customWidth="1"/>
    <col min="15883" max="15883" width="6.42578125" customWidth="1"/>
    <col min="15884" max="15884" width="9.7109375" customWidth="1"/>
    <col min="15885" max="15886" width="14.28515625" bestFit="1" customWidth="1"/>
    <col min="16129" max="16129" width="4.42578125" customWidth="1"/>
    <col min="16130" max="16130" width="8.140625" customWidth="1"/>
    <col min="16131" max="16131" width="3.42578125" customWidth="1"/>
    <col min="16132" max="16132" width="25.140625" customWidth="1"/>
    <col min="16133" max="16133" width="16.140625" customWidth="1"/>
    <col min="16134" max="16134" width="12.85546875" customWidth="1"/>
    <col min="16135" max="16135" width="14.42578125" customWidth="1"/>
    <col min="16136" max="16136" width="10.85546875" customWidth="1"/>
    <col min="16137" max="16137" width="4.42578125" customWidth="1"/>
    <col min="16138" max="16138" width="7.140625" customWidth="1"/>
    <col min="16139" max="16139" width="6.42578125" customWidth="1"/>
    <col min="16140" max="16140" width="9.7109375" customWidth="1"/>
    <col min="16141" max="16142" width="14.28515625" bestFit="1" customWidth="1"/>
  </cols>
  <sheetData>
    <row r="1" spans="1:15" s="1" customFormat="1" ht="21" x14ac:dyDescent="0.35">
      <c r="B1" s="2" t="s">
        <v>118</v>
      </c>
      <c r="C1" s="2"/>
      <c r="D1" s="2"/>
    </row>
    <row r="3" spans="1:15" x14ac:dyDescent="0.25">
      <c r="B3" t="s">
        <v>0</v>
      </c>
      <c r="D3" t="s">
        <v>1</v>
      </c>
    </row>
    <row r="4" spans="1:15" x14ac:dyDescent="0.25">
      <c r="B4" t="s">
        <v>2</v>
      </c>
      <c r="C4" t="s">
        <v>3</v>
      </c>
    </row>
    <row r="5" spans="1:15" x14ac:dyDescent="0.25">
      <c r="B5" t="s">
        <v>4</v>
      </c>
      <c r="C5" t="s">
        <v>5</v>
      </c>
    </row>
    <row r="6" spans="1:15" x14ac:dyDescent="0.25">
      <c r="B6" t="s">
        <v>6</v>
      </c>
      <c r="C6" t="s">
        <v>7</v>
      </c>
    </row>
    <row r="7" spans="1:15" x14ac:dyDescent="0.25">
      <c r="B7" t="s">
        <v>8</v>
      </c>
      <c r="C7" t="s">
        <v>9</v>
      </c>
    </row>
    <row r="8" spans="1:15" ht="15.75" thickBot="1" x14ac:dyDescent="0.3"/>
    <row r="9" spans="1:15" ht="23.25" customHeight="1" x14ac:dyDescent="0.25">
      <c r="A9" s="3" t="s">
        <v>10</v>
      </c>
      <c r="B9" s="4" t="s">
        <v>11</v>
      </c>
      <c r="C9" s="4" t="s">
        <v>12</v>
      </c>
      <c r="D9" s="4" t="s">
        <v>13</v>
      </c>
      <c r="E9" s="4" t="s">
        <v>14</v>
      </c>
      <c r="F9" s="4"/>
      <c r="G9" s="4" t="s">
        <v>14</v>
      </c>
      <c r="H9" s="4" t="s">
        <v>15</v>
      </c>
      <c r="I9" s="4" t="s">
        <v>16</v>
      </c>
      <c r="J9" s="5" t="s">
        <v>17</v>
      </c>
      <c r="K9" s="6" t="s">
        <v>18</v>
      </c>
      <c r="L9" s="7" t="s">
        <v>19</v>
      </c>
    </row>
    <row r="10" spans="1:15" x14ac:dyDescent="0.25">
      <c r="A10" s="8"/>
      <c r="B10" s="9"/>
      <c r="C10" s="9"/>
      <c r="D10" s="9"/>
      <c r="E10" s="10"/>
      <c r="F10" s="10"/>
      <c r="G10" s="10" t="s">
        <v>20</v>
      </c>
      <c r="H10" s="10"/>
      <c r="I10" s="9"/>
      <c r="J10" s="11" t="s">
        <v>21</v>
      </c>
      <c r="K10" s="12" t="s">
        <v>22</v>
      </c>
      <c r="L10" s="13"/>
    </row>
    <row r="11" spans="1:15" ht="15.75" thickBot="1" x14ac:dyDescent="0.3">
      <c r="A11" s="14"/>
      <c r="B11" s="15"/>
      <c r="C11" s="15"/>
      <c r="D11" s="15"/>
      <c r="E11" s="15" t="s">
        <v>23</v>
      </c>
      <c r="F11" s="15"/>
      <c r="G11" s="15" t="s">
        <v>24</v>
      </c>
      <c r="H11" s="15"/>
      <c r="I11" s="15"/>
      <c r="J11" s="16" t="s">
        <v>25</v>
      </c>
      <c r="K11" s="17" t="s">
        <v>26</v>
      </c>
      <c r="L11" s="13"/>
    </row>
    <row r="12" spans="1:15" x14ac:dyDescent="0.25">
      <c r="A12" s="18"/>
      <c r="B12" s="19"/>
      <c r="C12" s="19"/>
      <c r="D12" s="19"/>
      <c r="E12" s="19"/>
      <c r="F12" s="19"/>
      <c r="G12" s="19"/>
      <c r="H12" s="19"/>
      <c r="I12" s="19"/>
      <c r="J12" s="20"/>
      <c r="K12" s="21"/>
      <c r="L12" s="22"/>
    </row>
    <row r="13" spans="1:15" x14ac:dyDescent="0.25">
      <c r="A13" s="9"/>
      <c r="B13" s="9"/>
      <c r="C13" s="9"/>
      <c r="D13" s="9"/>
      <c r="E13" s="9"/>
      <c r="F13" s="9"/>
      <c r="G13" s="9"/>
      <c r="H13" s="9"/>
      <c r="I13" s="9"/>
      <c r="J13" s="10"/>
      <c r="K13" s="10"/>
      <c r="L13" s="9"/>
    </row>
    <row r="14" spans="1:15" x14ac:dyDescent="0.25">
      <c r="A14" s="9"/>
      <c r="B14" s="23" t="s">
        <v>27</v>
      </c>
      <c r="C14" s="23"/>
      <c r="D14" s="24"/>
      <c r="E14" s="25">
        <f>+E15+E44+E45</f>
        <v>453300</v>
      </c>
      <c r="F14" s="25"/>
      <c r="G14" s="26"/>
      <c r="H14" s="26"/>
      <c r="I14" s="26"/>
      <c r="J14" s="27"/>
      <c r="K14" s="27"/>
      <c r="L14" s="26"/>
    </row>
    <row r="15" spans="1:15" x14ac:dyDescent="0.25">
      <c r="A15" s="9"/>
      <c r="B15" s="23">
        <v>32</v>
      </c>
      <c r="C15" s="23"/>
      <c r="D15" s="24" t="s">
        <v>28</v>
      </c>
      <c r="E15" s="28">
        <f>+E20+E24+E26+E27+E28+E29+E30+E31+E32+E33+E34+E35+E36+E37+E38+E39+E40+E41+E42+E43+E16</f>
        <v>451000</v>
      </c>
      <c r="F15" s="28"/>
      <c r="G15" s="28"/>
      <c r="H15" s="28"/>
      <c r="I15" s="28"/>
      <c r="J15" s="26"/>
      <c r="K15" s="29"/>
      <c r="L15" s="26"/>
      <c r="M15" s="30"/>
      <c r="N15" s="31"/>
      <c r="O15" s="31"/>
    </row>
    <row r="16" spans="1:15" x14ac:dyDescent="0.25">
      <c r="A16" s="9"/>
      <c r="B16" s="23">
        <v>321</v>
      </c>
      <c r="C16" s="23"/>
      <c r="D16" s="24" t="s">
        <v>29</v>
      </c>
      <c r="E16" s="28">
        <f>+E17+E18+E19</f>
        <v>39000</v>
      </c>
      <c r="F16" s="28"/>
      <c r="G16" s="28"/>
      <c r="H16" s="28"/>
      <c r="I16" s="28"/>
      <c r="J16" s="26"/>
      <c r="K16" s="29"/>
      <c r="L16" s="26"/>
      <c r="M16" s="30"/>
      <c r="N16" s="31"/>
      <c r="O16" s="31"/>
    </row>
    <row r="17" spans="1:15" x14ac:dyDescent="0.25">
      <c r="A17" s="9"/>
      <c r="B17" s="23">
        <v>3211</v>
      </c>
      <c r="D17" s="27" t="s">
        <v>29</v>
      </c>
      <c r="E17" s="32">
        <v>24000</v>
      </c>
      <c r="F17" s="28"/>
      <c r="G17" s="28"/>
      <c r="H17" s="28"/>
      <c r="I17" s="28"/>
      <c r="J17" s="26"/>
      <c r="K17" s="29"/>
      <c r="L17" s="26"/>
      <c r="M17" s="30"/>
      <c r="N17" s="31"/>
      <c r="O17" s="31"/>
    </row>
    <row r="18" spans="1:15" x14ac:dyDescent="0.25">
      <c r="A18" s="9"/>
      <c r="B18" s="23">
        <v>3213</v>
      </c>
      <c r="D18" s="27" t="s">
        <v>30</v>
      </c>
      <c r="E18" s="32">
        <v>5000</v>
      </c>
      <c r="F18" s="28"/>
      <c r="G18" s="28"/>
      <c r="H18" s="28"/>
      <c r="I18" s="28"/>
      <c r="J18" s="26"/>
      <c r="K18" s="29"/>
      <c r="L18" s="26"/>
      <c r="M18" s="30"/>
      <c r="N18" s="31"/>
      <c r="O18" s="31"/>
    </row>
    <row r="19" spans="1:15" x14ac:dyDescent="0.25">
      <c r="A19" s="9"/>
      <c r="B19" s="23">
        <v>3214</v>
      </c>
      <c r="D19" s="27" t="s">
        <v>31</v>
      </c>
      <c r="E19" s="32">
        <v>10000</v>
      </c>
      <c r="F19" s="28"/>
      <c r="G19" s="28"/>
      <c r="H19" s="28"/>
      <c r="I19" s="28"/>
      <c r="J19" s="26"/>
      <c r="K19" s="29"/>
      <c r="L19" s="26"/>
      <c r="M19" s="30"/>
      <c r="N19" s="31"/>
      <c r="O19" s="31"/>
    </row>
    <row r="20" spans="1:15" x14ac:dyDescent="0.25">
      <c r="A20" s="9"/>
      <c r="B20" s="33">
        <v>3221</v>
      </c>
      <c r="C20" s="33"/>
      <c r="D20" s="24" t="s">
        <v>32</v>
      </c>
      <c r="E20" s="34">
        <v>68500</v>
      </c>
      <c r="F20" s="34"/>
      <c r="G20" s="35">
        <v>54800</v>
      </c>
      <c r="H20" s="27" t="s">
        <v>33</v>
      </c>
      <c r="I20" s="36"/>
      <c r="J20" s="26"/>
      <c r="K20" s="29"/>
      <c r="L20" s="26"/>
    </row>
    <row r="21" spans="1:15" x14ac:dyDescent="0.25">
      <c r="A21" s="9"/>
      <c r="B21" s="26"/>
      <c r="C21" s="26"/>
      <c r="D21" s="27" t="s">
        <v>34</v>
      </c>
      <c r="E21" s="35"/>
      <c r="F21" s="35"/>
      <c r="G21" s="35">
        <v>15000</v>
      </c>
      <c r="H21" s="27" t="s">
        <v>33</v>
      </c>
      <c r="I21" s="36"/>
      <c r="J21" s="26"/>
      <c r="K21" s="29"/>
      <c r="L21" s="26"/>
      <c r="N21" s="31"/>
    </row>
    <row r="22" spans="1:15" x14ac:dyDescent="0.25">
      <c r="A22" s="9"/>
      <c r="B22" s="26"/>
      <c r="C22" s="26"/>
      <c r="D22" s="27" t="s">
        <v>35</v>
      </c>
      <c r="E22" s="35"/>
      <c r="F22" s="35"/>
      <c r="G22" s="35">
        <v>4000</v>
      </c>
      <c r="H22" s="27" t="s">
        <v>37</v>
      </c>
      <c r="I22" s="36"/>
      <c r="J22" s="26"/>
      <c r="K22" s="29"/>
      <c r="L22" s="26"/>
      <c r="M22" s="37"/>
      <c r="O22" s="31"/>
    </row>
    <row r="23" spans="1:15" x14ac:dyDescent="0.25">
      <c r="A23" s="38"/>
      <c r="B23" s="26"/>
      <c r="C23" s="26"/>
      <c r="D23" s="27" t="s">
        <v>36</v>
      </c>
      <c r="E23" s="35"/>
      <c r="F23" s="35"/>
      <c r="G23" s="35">
        <f>+G20-G21-G22</f>
        <v>35800</v>
      </c>
      <c r="H23" s="27" t="s">
        <v>37</v>
      </c>
      <c r="I23" s="36"/>
      <c r="J23" s="26"/>
      <c r="K23" s="29"/>
      <c r="L23" s="26"/>
      <c r="N23" s="37"/>
    </row>
    <row r="24" spans="1:15" x14ac:dyDescent="0.25">
      <c r="A24" s="9"/>
      <c r="B24" s="26">
        <v>3223</v>
      </c>
      <c r="C24" s="26"/>
      <c r="D24" s="27" t="s">
        <v>38</v>
      </c>
      <c r="E24" s="35">
        <v>220000</v>
      </c>
      <c r="F24" s="35">
        <f>+E24*20%</f>
        <v>44000</v>
      </c>
      <c r="G24" s="35">
        <f>+E24-F24</f>
        <v>176000</v>
      </c>
      <c r="H24" s="27" t="s">
        <v>33</v>
      </c>
      <c r="I24" s="26"/>
      <c r="J24" s="26"/>
      <c r="K24" s="29"/>
      <c r="L24" s="26"/>
      <c r="N24" s="31"/>
    </row>
    <row r="25" spans="1:15" x14ac:dyDescent="0.25">
      <c r="A25" s="38"/>
      <c r="B25" s="26">
        <v>3224</v>
      </c>
      <c r="C25" s="26"/>
      <c r="D25" s="27" t="s">
        <v>39</v>
      </c>
      <c r="E25" s="35">
        <v>0</v>
      </c>
      <c r="F25" s="35">
        <f t="shared" ref="F25:F89" si="0">+E25*20%</f>
        <v>0</v>
      </c>
      <c r="G25" s="35">
        <f t="shared" ref="G25:G46" si="1">+E25-F25</f>
        <v>0</v>
      </c>
      <c r="H25" s="26"/>
      <c r="I25" s="26"/>
      <c r="J25" s="26"/>
      <c r="K25" s="29"/>
      <c r="L25" s="26"/>
      <c r="M25" s="30"/>
    </row>
    <row r="26" spans="1:15" x14ac:dyDescent="0.25">
      <c r="A26" s="9"/>
      <c r="B26" s="26">
        <v>3225</v>
      </c>
      <c r="C26" s="26"/>
      <c r="D26" s="27" t="s">
        <v>40</v>
      </c>
      <c r="E26" s="35">
        <v>2000</v>
      </c>
      <c r="F26" s="35">
        <f t="shared" si="0"/>
        <v>400</v>
      </c>
      <c r="G26" s="35">
        <f t="shared" si="1"/>
        <v>1600</v>
      </c>
      <c r="H26" s="39" t="s">
        <v>37</v>
      </c>
      <c r="I26" s="39"/>
      <c r="J26" s="26"/>
      <c r="K26" s="29"/>
      <c r="L26" s="26"/>
      <c r="N26" s="31"/>
    </row>
    <row r="27" spans="1:15" x14ac:dyDescent="0.25">
      <c r="A27" s="38"/>
      <c r="B27" s="26">
        <v>3227</v>
      </c>
      <c r="C27" s="26"/>
      <c r="D27" s="27" t="s">
        <v>41</v>
      </c>
      <c r="E27" s="35">
        <v>1000</v>
      </c>
      <c r="F27" s="35">
        <f t="shared" si="0"/>
        <v>200</v>
      </c>
      <c r="G27" s="35">
        <f t="shared" si="1"/>
        <v>800</v>
      </c>
      <c r="H27" s="39" t="s">
        <v>37</v>
      </c>
      <c r="I27" s="39"/>
      <c r="J27" s="26"/>
      <c r="K27" s="29"/>
      <c r="L27" s="26"/>
    </row>
    <row r="28" spans="1:15" x14ac:dyDescent="0.25">
      <c r="A28" s="9"/>
      <c r="B28" s="26">
        <v>3231</v>
      </c>
      <c r="C28" s="26"/>
      <c r="D28" s="27" t="s">
        <v>42</v>
      </c>
      <c r="E28" s="35">
        <v>23000</v>
      </c>
      <c r="F28" s="35">
        <f t="shared" si="0"/>
        <v>4600</v>
      </c>
      <c r="G28" s="35">
        <f t="shared" si="1"/>
        <v>18400</v>
      </c>
      <c r="H28" s="39" t="s">
        <v>37</v>
      </c>
      <c r="I28" s="39"/>
      <c r="J28" s="26"/>
      <c r="K28" s="29"/>
      <c r="L28" s="26"/>
      <c r="N28" s="37"/>
    </row>
    <row r="29" spans="1:15" x14ac:dyDescent="0.25">
      <c r="A29" s="38"/>
      <c r="B29" s="26">
        <v>3231</v>
      </c>
      <c r="C29" s="26"/>
      <c r="D29" s="27" t="s">
        <v>43</v>
      </c>
      <c r="E29" s="35">
        <v>0</v>
      </c>
      <c r="F29" s="35">
        <f t="shared" si="0"/>
        <v>0</v>
      </c>
      <c r="G29" s="35">
        <f t="shared" si="1"/>
        <v>0</v>
      </c>
      <c r="H29" s="27" t="s">
        <v>33</v>
      </c>
      <c r="I29" s="26"/>
      <c r="J29" s="26"/>
      <c r="K29" s="29"/>
      <c r="L29" s="26"/>
    </row>
    <row r="30" spans="1:15" x14ac:dyDescent="0.25">
      <c r="A30" s="9"/>
      <c r="B30" s="26">
        <v>3232</v>
      </c>
      <c r="C30" s="26"/>
      <c r="D30" s="27" t="s">
        <v>44</v>
      </c>
      <c r="E30" s="35">
        <v>0</v>
      </c>
      <c r="F30" s="35">
        <f t="shared" si="0"/>
        <v>0</v>
      </c>
      <c r="G30" s="35">
        <f t="shared" si="1"/>
        <v>0</v>
      </c>
      <c r="H30" s="27"/>
      <c r="I30" s="26"/>
      <c r="J30" s="26"/>
      <c r="K30" s="29"/>
      <c r="L30" s="26"/>
    </row>
    <row r="31" spans="1:15" x14ac:dyDescent="0.25">
      <c r="A31" s="38"/>
      <c r="B31" s="26">
        <v>3233</v>
      </c>
      <c r="C31" s="26"/>
      <c r="D31" s="27" t="s">
        <v>45</v>
      </c>
      <c r="E31" s="35">
        <v>5000</v>
      </c>
      <c r="F31" s="35">
        <f t="shared" si="0"/>
        <v>1000</v>
      </c>
      <c r="G31" s="35">
        <f t="shared" si="1"/>
        <v>4000</v>
      </c>
      <c r="H31" s="39" t="s">
        <v>37</v>
      </c>
      <c r="I31" s="36"/>
      <c r="J31" s="26"/>
      <c r="K31" s="29"/>
      <c r="L31" s="26"/>
    </row>
    <row r="32" spans="1:15" x14ac:dyDescent="0.25">
      <c r="A32" s="9"/>
      <c r="B32" s="26">
        <v>3234</v>
      </c>
      <c r="C32" s="26"/>
      <c r="D32" s="27" t="s">
        <v>46</v>
      </c>
      <c r="E32" s="35">
        <v>25000</v>
      </c>
      <c r="F32" s="35">
        <f t="shared" si="0"/>
        <v>5000</v>
      </c>
      <c r="G32" s="35">
        <f t="shared" si="1"/>
        <v>20000</v>
      </c>
      <c r="H32" s="39" t="s">
        <v>37</v>
      </c>
      <c r="I32" s="36"/>
      <c r="J32" s="26"/>
      <c r="K32" s="29"/>
      <c r="L32" s="26"/>
    </row>
    <row r="33" spans="1:12" x14ac:dyDescent="0.25">
      <c r="A33" s="38"/>
      <c r="B33" s="26">
        <v>3235</v>
      </c>
      <c r="C33" s="26"/>
      <c r="D33" s="27" t="s">
        <v>47</v>
      </c>
      <c r="E33" s="35">
        <v>2500</v>
      </c>
      <c r="F33" s="35">
        <f t="shared" si="0"/>
        <v>500</v>
      </c>
      <c r="G33" s="35">
        <f t="shared" si="1"/>
        <v>2000</v>
      </c>
      <c r="H33" s="39" t="s">
        <v>37</v>
      </c>
      <c r="I33" s="36"/>
      <c r="J33" s="26"/>
      <c r="K33" s="29"/>
      <c r="L33" s="26"/>
    </row>
    <row r="34" spans="1:12" x14ac:dyDescent="0.25">
      <c r="A34" s="38"/>
      <c r="B34" s="26">
        <v>3236</v>
      </c>
      <c r="C34" s="26"/>
      <c r="D34" s="27" t="s">
        <v>48</v>
      </c>
      <c r="E34" s="35">
        <v>25000</v>
      </c>
      <c r="F34" s="35">
        <f t="shared" si="0"/>
        <v>5000</v>
      </c>
      <c r="G34" s="35">
        <f t="shared" si="1"/>
        <v>20000</v>
      </c>
      <c r="H34" s="39" t="s">
        <v>37</v>
      </c>
      <c r="I34" s="36"/>
      <c r="J34" s="26"/>
      <c r="K34" s="29"/>
      <c r="L34" s="26"/>
    </row>
    <row r="35" spans="1:12" x14ac:dyDescent="0.25">
      <c r="A35" s="9"/>
      <c r="B35" s="26">
        <v>3237</v>
      </c>
      <c r="C35" s="26"/>
      <c r="D35" s="27" t="s">
        <v>49</v>
      </c>
      <c r="E35" s="35">
        <v>2000</v>
      </c>
      <c r="F35" s="35">
        <f t="shared" si="0"/>
        <v>400</v>
      </c>
      <c r="G35" s="35">
        <f t="shared" si="1"/>
        <v>1600</v>
      </c>
      <c r="H35" s="39" t="s">
        <v>37</v>
      </c>
      <c r="I35" s="36"/>
      <c r="J35" s="26"/>
      <c r="K35" s="29"/>
      <c r="L35" s="26"/>
    </row>
    <row r="36" spans="1:12" x14ac:dyDescent="0.25">
      <c r="A36" s="38"/>
      <c r="B36" s="26">
        <v>3238</v>
      </c>
      <c r="C36" s="26"/>
      <c r="D36" s="27" t="s">
        <v>50</v>
      </c>
      <c r="E36" s="35">
        <v>8500</v>
      </c>
      <c r="F36" s="35">
        <f t="shared" si="0"/>
        <v>1700</v>
      </c>
      <c r="G36" s="35">
        <f t="shared" si="1"/>
        <v>6800</v>
      </c>
      <c r="H36" s="39" t="s">
        <v>37</v>
      </c>
      <c r="I36" s="36"/>
      <c r="J36" s="26"/>
      <c r="K36" s="29"/>
      <c r="L36" s="26"/>
    </row>
    <row r="37" spans="1:12" x14ac:dyDescent="0.25">
      <c r="A37" s="9"/>
      <c r="B37" s="26">
        <v>3239</v>
      </c>
      <c r="C37" s="26"/>
      <c r="D37" s="27" t="s">
        <v>51</v>
      </c>
      <c r="E37" s="35">
        <v>800</v>
      </c>
      <c r="F37" s="35">
        <f t="shared" si="0"/>
        <v>160</v>
      </c>
      <c r="G37" s="35">
        <f t="shared" si="1"/>
        <v>640</v>
      </c>
      <c r="H37" s="39" t="s">
        <v>37</v>
      </c>
      <c r="I37" s="36"/>
      <c r="J37" s="26"/>
      <c r="K37" s="29"/>
      <c r="L37" s="26"/>
    </row>
    <row r="38" spans="1:12" x14ac:dyDescent="0.25">
      <c r="A38" s="38"/>
      <c r="B38" s="26">
        <v>3241</v>
      </c>
      <c r="C38" s="26"/>
      <c r="D38" s="27" t="s">
        <v>52</v>
      </c>
      <c r="E38" s="35">
        <v>100</v>
      </c>
      <c r="F38" s="35">
        <f t="shared" si="0"/>
        <v>20</v>
      </c>
      <c r="G38" s="35">
        <f t="shared" si="1"/>
        <v>80</v>
      </c>
      <c r="H38" s="39" t="s">
        <v>37</v>
      </c>
      <c r="I38" s="36"/>
      <c r="J38" s="26"/>
      <c r="K38" s="29"/>
      <c r="L38" s="26"/>
    </row>
    <row r="39" spans="1:12" x14ac:dyDescent="0.25">
      <c r="A39" s="38"/>
      <c r="B39" s="26">
        <v>3292</v>
      </c>
      <c r="C39" s="26"/>
      <c r="D39" s="27" t="s">
        <v>53</v>
      </c>
      <c r="E39" s="35">
        <v>9000</v>
      </c>
      <c r="F39" s="35">
        <f t="shared" si="0"/>
        <v>1800</v>
      </c>
      <c r="G39" s="35">
        <f t="shared" si="1"/>
        <v>7200</v>
      </c>
      <c r="H39" s="27" t="s">
        <v>33</v>
      </c>
      <c r="I39" s="36"/>
      <c r="J39" s="26"/>
      <c r="K39" s="29"/>
      <c r="L39" s="26"/>
    </row>
    <row r="40" spans="1:12" x14ac:dyDescent="0.25">
      <c r="A40" s="9"/>
      <c r="B40" s="26">
        <v>3293</v>
      </c>
      <c r="C40" s="26"/>
      <c r="D40" s="27" t="s">
        <v>54</v>
      </c>
      <c r="E40" s="35">
        <v>2000</v>
      </c>
      <c r="F40" s="35">
        <f t="shared" si="0"/>
        <v>400</v>
      </c>
      <c r="G40" s="35">
        <f t="shared" si="1"/>
        <v>1600</v>
      </c>
      <c r="H40" s="39" t="s">
        <v>37</v>
      </c>
      <c r="I40" s="36"/>
      <c r="J40" s="26"/>
      <c r="K40" s="29"/>
      <c r="L40" s="26"/>
    </row>
    <row r="41" spans="1:12" x14ac:dyDescent="0.25">
      <c r="A41" s="38"/>
      <c r="B41" s="26">
        <v>3294</v>
      </c>
      <c r="C41" s="26"/>
      <c r="D41" s="27" t="s">
        <v>55</v>
      </c>
      <c r="E41" s="35">
        <v>1100</v>
      </c>
      <c r="F41" s="35">
        <f t="shared" si="0"/>
        <v>220</v>
      </c>
      <c r="G41" s="35">
        <f t="shared" si="1"/>
        <v>880</v>
      </c>
      <c r="H41" s="39" t="s">
        <v>37</v>
      </c>
      <c r="I41" s="36"/>
      <c r="J41" s="26"/>
      <c r="K41" s="26"/>
      <c r="L41" s="26"/>
    </row>
    <row r="42" spans="1:12" x14ac:dyDescent="0.25">
      <c r="A42" s="9"/>
      <c r="B42" s="26">
        <v>3295</v>
      </c>
      <c r="C42" s="26"/>
      <c r="D42" s="27" t="s">
        <v>56</v>
      </c>
      <c r="E42" s="35">
        <v>15000</v>
      </c>
      <c r="F42" s="35">
        <f t="shared" si="0"/>
        <v>3000</v>
      </c>
      <c r="G42" s="35">
        <f t="shared" si="1"/>
        <v>12000</v>
      </c>
      <c r="H42" s="39" t="s">
        <v>37</v>
      </c>
      <c r="I42" s="36"/>
      <c r="J42" s="26"/>
      <c r="K42" s="26"/>
      <c r="L42" s="26"/>
    </row>
    <row r="43" spans="1:12" x14ac:dyDescent="0.25">
      <c r="A43" s="38"/>
      <c r="B43" s="26">
        <v>3299</v>
      </c>
      <c r="C43" s="26"/>
      <c r="D43" s="27" t="s">
        <v>57</v>
      </c>
      <c r="E43" s="35">
        <v>1500</v>
      </c>
      <c r="F43" s="35">
        <f t="shared" si="0"/>
        <v>300</v>
      </c>
      <c r="G43" s="35">
        <f t="shared" si="1"/>
        <v>1200</v>
      </c>
      <c r="H43" s="39" t="s">
        <v>37</v>
      </c>
      <c r="I43" s="36"/>
      <c r="J43" s="26"/>
      <c r="K43" s="26"/>
      <c r="L43" s="26"/>
    </row>
    <row r="44" spans="1:12" x14ac:dyDescent="0.25">
      <c r="A44" s="9"/>
      <c r="B44" s="26">
        <v>3431</v>
      </c>
      <c r="C44" s="26"/>
      <c r="D44" s="27" t="s">
        <v>58</v>
      </c>
      <c r="E44" s="35">
        <v>300</v>
      </c>
      <c r="F44" s="35">
        <f t="shared" si="0"/>
        <v>60</v>
      </c>
      <c r="G44" s="35">
        <f t="shared" si="1"/>
        <v>240</v>
      </c>
      <c r="H44" s="39" t="s">
        <v>37</v>
      </c>
      <c r="I44" s="36"/>
      <c r="J44" s="26"/>
      <c r="K44" s="26"/>
      <c r="L44" s="26"/>
    </row>
    <row r="45" spans="1:12" x14ac:dyDescent="0.25">
      <c r="A45" s="38"/>
      <c r="B45" s="26">
        <v>3433</v>
      </c>
      <c r="C45" s="26"/>
      <c r="D45" s="27" t="s">
        <v>59</v>
      </c>
      <c r="E45" s="35">
        <v>2000</v>
      </c>
      <c r="F45" s="35">
        <f t="shared" si="0"/>
        <v>400</v>
      </c>
      <c r="G45" s="35">
        <f t="shared" si="1"/>
        <v>1600</v>
      </c>
      <c r="H45" s="39" t="s">
        <v>37</v>
      </c>
      <c r="I45" s="36"/>
      <c r="J45" s="26"/>
      <c r="K45" s="26"/>
      <c r="L45" s="26"/>
    </row>
    <row r="46" spans="1:12" x14ac:dyDescent="0.25">
      <c r="A46" s="40"/>
      <c r="B46" s="23" t="s">
        <v>60</v>
      </c>
      <c r="C46" s="23"/>
      <c r="D46" s="27"/>
      <c r="E46" s="35"/>
      <c r="F46" s="35">
        <f t="shared" si="0"/>
        <v>0</v>
      </c>
      <c r="G46" s="35">
        <f t="shared" si="1"/>
        <v>0</v>
      </c>
      <c r="H46" s="26"/>
      <c r="I46" s="26"/>
      <c r="J46" s="26"/>
      <c r="K46" s="26"/>
      <c r="L46" s="26"/>
    </row>
    <row r="47" spans="1:12" x14ac:dyDescent="0.25">
      <c r="A47" s="9"/>
      <c r="B47" s="26"/>
      <c r="C47" s="26"/>
      <c r="D47" s="26"/>
      <c r="E47" s="34">
        <f>+E48+E49+E55+E50+E51+E52+E53+E54</f>
        <v>13200</v>
      </c>
      <c r="F47" s="35">
        <f>+F48+F49+F50+F51+F52+F53+F54+F55</f>
        <v>2640</v>
      </c>
      <c r="G47" s="35">
        <f>+G48+G49+G50+G51+G52+G53+G54+G55</f>
        <v>10560</v>
      </c>
      <c r="H47" s="27"/>
      <c r="I47" s="26"/>
      <c r="J47" s="26"/>
      <c r="K47" s="26"/>
      <c r="L47" s="26"/>
    </row>
    <row r="48" spans="1:12" x14ac:dyDescent="0.25">
      <c r="A48" s="9"/>
      <c r="B48" s="26">
        <v>3221</v>
      </c>
      <c r="C48" s="26"/>
      <c r="D48" s="41" t="s">
        <v>32</v>
      </c>
      <c r="E48" s="35">
        <v>3000</v>
      </c>
      <c r="F48" s="35">
        <f t="shared" si="0"/>
        <v>600</v>
      </c>
      <c r="G48" s="35">
        <f>+E48-F48</f>
        <v>2400</v>
      </c>
      <c r="H48" s="39" t="s">
        <v>37</v>
      </c>
      <c r="I48" s="36"/>
      <c r="J48" s="26"/>
      <c r="K48" s="26"/>
      <c r="L48" s="26"/>
    </row>
    <row r="49" spans="1:12" x14ac:dyDescent="0.25">
      <c r="A49" s="9"/>
      <c r="B49" s="26">
        <v>3222</v>
      </c>
      <c r="C49" s="26"/>
      <c r="D49" s="41" t="s">
        <v>61</v>
      </c>
      <c r="E49" s="35">
        <v>1000</v>
      </c>
      <c r="F49" s="35">
        <f t="shared" si="0"/>
        <v>200</v>
      </c>
      <c r="G49" s="35">
        <f t="shared" ref="G49:G55" si="2">+E49-F49</f>
        <v>800</v>
      </c>
      <c r="H49" s="39" t="s">
        <v>37</v>
      </c>
      <c r="I49" s="36"/>
      <c r="J49" s="26"/>
      <c r="K49" s="26"/>
      <c r="L49" s="26"/>
    </row>
    <row r="50" spans="1:12" x14ac:dyDescent="0.25">
      <c r="A50" s="9"/>
      <c r="B50" s="26">
        <v>3225</v>
      </c>
      <c r="C50" s="26"/>
      <c r="D50" s="41" t="s">
        <v>62</v>
      </c>
      <c r="E50" s="35">
        <v>1500</v>
      </c>
      <c r="F50" s="35">
        <f t="shared" si="0"/>
        <v>300</v>
      </c>
      <c r="G50" s="35">
        <f t="shared" si="2"/>
        <v>1200</v>
      </c>
      <c r="H50" s="39" t="s">
        <v>37</v>
      </c>
      <c r="I50" s="36"/>
      <c r="J50" s="26"/>
      <c r="K50" s="26"/>
      <c r="L50" s="26"/>
    </row>
    <row r="51" spans="1:12" x14ac:dyDescent="0.25">
      <c r="A51" s="9"/>
      <c r="B51" s="26">
        <v>3239</v>
      </c>
      <c r="C51" s="26"/>
      <c r="D51" s="41" t="s">
        <v>51</v>
      </c>
      <c r="E51" s="35">
        <v>200</v>
      </c>
      <c r="F51" s="35">
        <f t="shared" si="0"/>
        <v>40</v>
      </c>
      <c r="G51" s="35">
        <f t="shared" si="2"/>
        <v>160</v>
      </c>
      <c r="H51" s="39" t="s">
        <v>37</v>
      </c>
      <c r="I51" s="36"/>
      <c r="J51" s="26"/>
      <c r="K51" s="26"/>
      <c r="L51" s="26"/>
    </row>
    <row r="52" spans="1:12" x14ac:dyDescent="0.25">
      <c r="A52" s="9"/>
      <c r="B52" s="26">
        <v>3293</v>
      </c>
      <c r="C52" s="26"/>
      <c r="D52" s="41" t="s">
        <v>54</v>
      </c>
      <c r="E52" s="35">
        <v>3100</v>
      </c>
      <c r="F52" s="35">
        <f t="shared" si="0"/>
        <v>620</v>
      </c>
      <c r="G52" s="35">
        <f t="shared" si="2"/>
        <v>2480</v>
      </c>
      <c r="H52" s="39" t="s">
        <v>37</v>
      </c>
      <c r="I52" s="36"/>
      <c r="J52" s="26"/>
      <c r="K52" s="26"/>
      <c r="L52" s="26"/>
    </row>
    <row r="53" spans="1:12" x14ac:dyDescent="0.25">
      <c r="A53" s="9"/>
      <c r="B53" s="26">
        <v>3294</v>
      </c>
      <c r="C53" s="26"/>
      <c r="D53" s="41" t="s">
        <v>63</v>
      </c>
      <c r="E53" s="35">
        <v>200</v>
      </c>
      <c r="F53" s="35">
        <f t="shared" si="0"/>
        <v>40</v>
      </c>
      <c r="G53" s="35">
        <f t="shared" si="2"/>
        <v>160</v>
      </c>
      <c r="H53" s="39" t="s">
        <v>37</v>
      </c>
      <c r="I53" s="36"/>
      <c r="J53" s="26"/>
      <c r="K53" s="26"/>
      <c r="L53" s="26"/>
    </row>
    <row r="54" spans="1:12" x14ac:dyDescent="0.25">
      <c r="A54" s="9"/>
      <c r="B54" s="26">
        <v>3299</v>
      </c>
      <c r="C54" s="26"/>
      <c r="D54" s="41" t="s">
        <v>64</v>
      </c>
      <c r="E54" s="35">
        <v>200</v>
      </c>
      <c r="F54" s="35">
        <f t="shared" si="0"/>
        <v>40</v>
      </c>
      <c r="G54" s="35">
        <f t="shared" si="2"/>
        <v>160</v>
      </c>
      <c r="H54" s="39" t="s">
        <v>37</v>
      </c>
      <c r="I54" s="36"/>
      <c r="J54" s="26"/>
      <c r="K54" s="26"/>
      <c r="L54" s="26"/>
    </row>
    <row r="55" spans="1:12" x14ac:dyDescent="0.25">
      <c r="A55" s="9"/>
      <c r="B55" s="26">
        <v>4221</v>
      </c>
      <c r="C55" s="26"/>
      <c r="D55" s="41" t="s">
        <v>65</v>
      </c>
      <c r="E55" s="35">
        <v>4000</v>
      </c>
      <c r="F55" s="35">
        <f t="shared" si="0"/>
        <v>800</v>
      </c>
      <c r="G55" s="35">
        <f t="shared" si="2"/>
        <v>3200</v>
      </c>
      <c r="H55" s="39" t="s">
        <v>37</v>
      </c>
      <c r="I55" s="36"/>
      <c r="J55" s="26"/>
      <c r="K55" s="26"/>
      <c r="L55" s="26"/>
    </row>
    <row r="56" spans="1:12" x14ac:dyDescent="0.25">
      <c r="A56" s="9"/>
      <c r="B56" s="26"/>
      <c r="C56" s="26"/>
      <c r="D56" s="26"/>
      <c r="E56" s="42"/>
      <c r="F56" s="35">
        <f t="shared" si="0"/>
        <v>0</v>
      </c>
      <c r="G56" s="42"/>
      <c r="H56" s="26"/>
      <c r="I56" s="26"/>
      <c r="J56" s="26"/>
      <c r="K56" s="26"/>
      <c r="L56" s="26"/>
    </row>
    <row r="57" spans="1:12" x14ac:dyDescent="0.25">
      <c r="A57" s="9"/>
      <c r="B57" s="23" t="s">
        <v>66</v>
      </c>
      <c r="C57" s="23"/>
      <c r="D57" s="33"/>
      <c r="E57" s="43">
        <f>+E59+E60+E61+E81+E82+E83+E84</f>
        <v>146680</v>
      </c>
      <c r="F57" s="34">
        <f>+F72+F73+F74+F75+F76+F77+F78+F79+F62+F63+F64+F65+F66+F67+F68+F69+F70+N57</f>
        <v>24067.8</v>
      </c>
      <c r="G57" s="43">
        <f>+E57-F57</f>
        <v>122612.2</v>
      </c>
      <c r="H57" s="26"/>
      <c r="I57" s="26"/>
      <c r="J57" s="26"/>
      <c r="K57" s="26"/>
      <c r="L57" s="26"/>
    </row>
    <row r="58" spans="1:12" x14ac:dyDescent="0.25">
      <c r="A58" s="9"/>
      <c r="B58" s="44"/>
      <c r="C58" s="44"/>
      <c r="D58" s="41"/>
      <c r="E58" s="45"/>
      <c r="F58" s="35">
        <f t="shared" si="0"/>
        <v>0</v>
      </c>
      <c r="G58" s="42"/>
      <c r="H58" s="26"/>
      <c r="I58" s="26"/>
      <c r="J58" s="26"/>
      <c r="K58" s="26"/>
      <c r="L58" s="26"/>
    </row>
    <row r="59" spans="1:12" x14ac:dyDescent="0.25">
      <c r="A59" s="9"/>
      <c r="B59" s="44">
        <v>3211</v>
      </c>
      <c r="C59" s="44"/>
      <c r="D59" s="41" t="s">
        <v>67</v>
      </c>
      <c r="E59" s="45">
        <v>100</v>
      </c>
      <c r="F59" s="35"/>
      <c r="G59" s="42"/>
      <c r="H59" s="26"/>
      <c r="I59" s="26"/>
      <c r="J59" s="26"/>
      <c r="K59" s="26"/>
      <c r="L59" s="26"/>
    </row>
    <row r="60" spans="1:12" x14ac:dyDescent="0.25">
      <c r="A60" s="9"/>
      <c r="B60" s="44">
        <v>3214</v>
      </c>
      <c r="C60" s="44"/>
      <c r="D60" s="41" t="s">
        <v>31</v>
      </c>
      <c r="E60" s="45">
        <v>2000</v>
      </c>
      <c r="F60" s="35"/>
      <c r="G60" s="42"/>
      <c r="H60" s="26"/>
      <c r="I60" s="26"/>
      <c r="J60" s="26"/>
      <c r="K60" s="26"/>
      <c r="L60" s="26"/>
    </row>
    <row r="61" spans="1:12" x14ac:dyDescent="0.25">
      <c r="A61" s="46"/>
      <c r="B61" s="44">
        <v>3222</v>
      </c>
      <c r="C61" s="44"/>
      <c r="D61" s="44" t="s">
        <v>61</v>
      </c>
      <c r="E61" s="47">
        <f>+E62+E63+E64+E65+E66+E67+E68+E69+E70+E71+E72+E73+E74+E75+E76+E77+E78+E79</f>
        <v>130000</v>
      </c>
      <c r="F61" s="35"/>
      <c r="G61" s="42"/>
      <c r="H61" s="48"/>
      <c r="I61" s="26"/>
      <c r="J61" s="26"/>
      <c r="K61" s="36"/>
      <c r="L61" s="26"/>
    </row>
    <row r="62" spans="1:12" x14ac:dyDescent="0.25">
      <c r="A62" s="9"/>
      <c r="B62" s="49"/>
      <c r="C62" s="49"/>
      <c r="D62" s="49" t="s">
        <v>103</v>
      </c>
      <c r="E62" s="50">
        <f>1500*4</f>
        <v>6000</v>
      </c>
      <c r="F62" s="35">
        <f>+E62*20%</f>
        <v>1200</v>
      </c>
      <c r="G62" s="35">
        <f>+E62-F62</f>
        <v>4800</v>
      </c>
      <c r="H62" s="39" t="s">
        <v>37</v>
      </c>
      <c r="I62" s="36"/>
      <c r="J62" s="26"/>
      <c r="K62" s="51"/>
      <c r="L62" s="26"/>
    </row>
    <row r="63" spans="1:12" x14ac:dyDescent="0.25">
      <c r="A63" s="9"/>
      <c r="B63" s="27"/>
      <c r="C63" s="27"/>
      <c r="D63" s="27" t="s">
        <v>108</v>
      </c>
      <c r="E63" s="35">
        <f>100*4*10</f>
        <v>4000</v>
      </c>
      <c r="F63" s="35">
        <f t="shared" ref="F63:F71" si="3">+E63*20%</f>
        <v>800</v>
      </c>
      <c r="G63" s="35">
        <f t="shared" ref="G63:G71" si="4">+E63-F63</f>
        <v>3200</v>
      </c>
      <c r="H63" s="39" t="s">
        <v>37</v>
      </c>
      <c r="I63" s="36"/>
      <c r="J63" s="26"/>
      <c r="K63" s="26"/>
      <c r="L63" s="26"/>
    </row>
    <row r="64" spans="1:12" x14ac:dyDescent="0.25">
      <c r="A64" s="9"/>
      <c r="B64" s="27"/>
      <c r="C64" s="27"/>
      <c r="D64" s="27" t="s">
        <v>69</v>
      </c>
      <c r="E64" s="35">
        <v>600</v>
      </c>
      <c r="F64" s="35">
        <f t="shared" si="3"/>
        <v>120</v>
      </c>
      <c r="G64" s="35">
        <f t="shared" si="4"/>
        <v>480</v>
      </c>
      <c r="H64" s="39" t="s">
        <v>37</v>
      </c>
      <c r="I64" s="36"/>
      <c r="J64" s="26"/>
      <c r="K64" s="26"/>
      <c r="L64" s="26"/>
    </row>
    <row r="65" spans="1:12" x14ac:dyDescent="0.25">
      <c r="A65" s="9"/>
      <c r="B65" s="27"/>
      <c r="C65" s="27"/>
      <c r="D65" s="27" t="s">
        <v>68</v>
      </c>
      <c r="E65" s="35">
        <v>3000</v>
      </c>
      <c r="F65" s="35">
        <f t="shared" si="3"/>
        <v>600</v>
      </c>
      <c r="G65" s="35">
        <f t="shared" si="4"/>
        <v>2400</v>
      </c>
      <c r="H65" s="39" t="s">
        <v>37</v>
      </c>
      <c r="I65" s="36"/>
      <c r="J65" s="26"/>
      <c r="K65" s="26"/>
      <c r="L65" s="26"/>
    </row>
    <row r="66" spans="1:12" x14ac:dyDescent="0.25">
      <c r="A66" s="9"/>
      <c r="B66" s="27"/>
      <c r="C66" s="27"/>
      <c r="D66" s="27" t="s">
        <v>104</v>
      </c>
      <c r="E66" s="35">
        <v>220</v>
      </c>
      <c r="F66" s="35">
        <f t="shared" si="3"/>
        <v>44</v>
      </c>
      <c r="G66" s="35">
        <f t="shared" si="4"/>
        <v>176</v>
      </c>
      <c r="H66" s="39" t="s">
        <v>37</v>
      </c>
      <c r="I66" s="36"/>
      <c r="J66" s="26"/>
      <c r="K66" s="36"/>
      <c r="L66" s="26"/>
    </row>
    <row r="67" spans="1:12" x14ac:dyDescent="0.25">
      <c r="A67" s="9"/>
      <c r="B67" s="27"/>
      <c r="C67" s="27"/>
      <c r="D67" s="27" t="s">
        <v>105</v>
      </c>
      <c r="E67" s="35">
        <f>22*2*10</f>
        <v>440</v>
      </c>
      <c r="F67" s="35">
        <f t="shared" si="3"/>
        <v>88</v>
      </c>
      <c r="G67" s="35">
        <f t="shared" si="4"/>
        <v>352</v>
      </c>
      <c r="H67" s="39" t="s">
        <v>37</v>
      </c>
      <c r="I67" s="36"/>
      <c r="J67" s="26"/>
      <c r="K67" s="26"/>
      <c r="L67" s="26"/>
    </row>
    <row r="68" spans="1:12" x14ac:dyDescent="0.25">
      <c r="A68" s="9"/>
      <c r="B68" s="27"/>
      <c r="C68" s="27"/>
      <c r="D68" s="27" t="s">
        <v>106</v>
      </c>
      <c r="E68" s="35">
        <f>65*3*10</f>
        <v>1950</v>
      </c>
      <c r="F68" s="35">
        <f t="shared" si="3"/>
        <v>390</v>
      </c>
      <c r="G68" s="35">
        <f t="shared" si="4"/>
        <v>1560</v>
      </c>
      <c r="H68" s="39" t="s">
        <v>37</v>
      </c>
      <c r="I68" s="36"/>
      <c r="J68" s="26"/>
      <c r="K68" s="26"/>
      <c r="L68" s="26"/>
    </row>
    <row r="69" spans="1:12" x14ac:dyDescent="0.25">
      <c r="A69" s="9"/>
      <c r="B69" s="27"/>
      <c r="C69" s="27"/>
      <c r="D69" s="27" t="s">
        <v>107</v>
      </c>
      <c r="E69" s="35">
        <f>632*2</f>
        <v>1264</v>
      </c>
      <c r="F69" s="35">
        <f t="shared" si="3"/>
        <v>252.8</v>
      </c>
      <c r="G69" s="35">
        <f t="shared" si="4"/>
        <v>1011.2</v>
      </c>
      <c r="H69" s="39" t="s">
        <v>37</v>
      </c>
      <c r="I69" s="36"/>
      <c r="J69" s="26"/>
      <c r="K69" s="26"/>
      <c r="L69" s="26"/>
    </row>
    <row r="70" spans="1:12" x14ac:dyDescent="0.25">
      <c r="A70" s="9"/>
      <c r="B70" s="27"/>
      <c r="C70" s="27"/>
      <c r="D70" s="27" t="s">
        <v>70</v>
      </c>
      <c r="E70" s="35">
        <v>3000</v>
      </c>
      <c r="F70" s="35">
        <f t="shared" si="3"/>
        <v>600</v>
      </c>
      <c r="G70" s="35">
        <f t="shared" si="4"/>
        <v>2400</v>
      </c>
      <c r="H70" s="39" t="s">
        <v>37</v>
      </c>
      <c r="I70" s="36"/>
      <c r="J70" s="26"/>
      <c r="K70" s="26"/>
      <c r="L70" s="26"/>
    </row>
    <row r="71" spans="1:12" x14ac:dyDescent="0.25">
      <c r="A71" s="9"/>
      <c r="B71" s="27"/>
      <c r="C71" s="27"/>
      <c r="D71" s="27" t="s">
        <v>109</v>
      </c>
      <c r="E71" s="35">
        <f>405*10</f>
        <v>4050</v>
      </c>
      <c r="F71" s="35">
        <f t="shared" si="3"/>
        <v>810</v>
      </c>
      <c r="G71" s="35">
        <f t="shared" si="4"/>
        <v>3240</v>
      </c>
      <c r="H71" s="39" t="s">
        <v>37</v>
      </c>
      <c r="I71" s="36"/>
      <c r="J71" s="26"/>
      <c r="K71" s="26"/>
      <c r="L71" s="26"/>
    </row>
    <row r="72" spans="1:12" x14ac:dyDescent="0.25">
      <c r="A72" s="9"/>
      <c r="B72" s="27"/>
      <c r="C72" s="27"/>
      <c r="D72" s="27" t="s">
        <v>110</v>
      </c>
      <c r="E72" s="35">
        <f>+F72+G72</f>
        <v>4200</v>
      </c>
      <c r="F72" s="35">
        <f>+G72*5%</f>
        <v>200</v>
      </c>
      <c r="G72" s="35">
        <f>200*2*10</f>
        <v>4000</v>
      </c>
      <c r="H72" s="39" t="s">
        <v>37</v>
      </c>
      <c r="I72" s="36"/>
      <c r="J72" s="26"/>
      <c r="K72" s="26"/>
      <c r="L72" s="26"/>
    </row>
    <row r="73" spans="1:12" x14ac:dyDescent="0.25">
      <c r="A73" s="9"/>
      <c r="B73" s="27"/>
      <c r="C73" s="27"/>
      <c r="D73" s="27" t="s">
        <v>111</v>
      </c>
      <c r="E73" s="35">
        <f t="shared" ref="E73:E79" si="5">+F73+G73</f>
        <v>3780</v>
      </c>
      <c r="F73" s="35">
        <f>+G73*5%</f>
        <v>180</v>
      </c>
      <c r="G73" s="35">
        <f>180*2*10</f>
        <v>3600</v>
      </c>
      <c r="H73" s="39" t="s">
        <v>37</v>
      </c>
      <c r="I73" s="36"/>
      <c r="J73" s="26"/>
      <c r="K73" s="26"/>
      <c r="L73" s="26"/>
    </row>
    <row r="74" spans="1:12" x14ac:dyDescent="0.25">
      <c r="A74" s="9"/>
      <c r="B74" s="27"/>
      <c r="C74" s="27"/>
      <c r="D74" s="27" t="s">
        <v>112</v>
      </c>
      <c r="E74" s="35">
        <f t="shared" si="5"/>
        <v>17570</v>
      </c>
      <c r="F74" s="35">
        <f>+G74*25%</f>
        <v>3514</v>
      </c>
      <c r="G74" s="35">
        <f>702.8*2*10</f>
        <v>14056</v>
      </c>
      <c r="H74" s="39" t="s">
        <v>37</v>
      </c>
      <c r="I74" s="36"/>
      <c r="J74" s="26"/>
      <c r="K74" s="26"/>
      <c r="L74" s="26"/>
    </row>
    <row r="75" spans="1:12" x14ac:dyDescent="0.25">
      <c r="A75" s="9"/>
      <c r="B75" s="27"/>
      <c r="C75" s="27"/>
      <c r="D75" s="27" t="s">
        <v>113</v>
      </c>
      <c r="E75" s="35">
        <f t="shared" si="5"/>
        <v>15750</v>
      </c>
      <c r="F75" s="35">
        <f t="shared" ref="F75:F79" si="6">+G75*25%</f>
        <v>3150</v>
      </c>
      <c r="G75" s="35">
        <f>630*2*10</f>
        <v>12600</v>
      </c>
      <c r="H75" s="39" t="s">
        <v>37</v>
      </c>
      <c r="I75" s="36"/>
      <c r="J75" s="26"/>
      <c r="K75" s="26"/>
      <c r="L75" s="26"/>
    </row>
    <row r="76" spans="1:12" x14ac:dyDescent="0.25">
      <c r="A76" s="9"/>
      <c r="B76" s="27"/>
      <c r="C76" s="27"/>
      <c r="D76" s="27" t="s">
        <v>114</v>
      </c>
      <c r="E76" s="35">
        <f t="shared" si="5"/>
        <v>15750</v>
      </c>
      <c r="F76" s="35">
        <f t="shared" si="6"/>
        <v>3150</v>
      </c>
      <c r="G76" s="35">
        <f t="shared" ref="G76" si="7">630*2*10</f>
        <v>12600</v>
      </c>
      <c r="H76" s="39" t="s">
        <v>37</v>
      </c>
      <c r="I76" s="36"/>
      <c r="J76" s="26"/>
      <c r="K76" s="26"/>
      <c r="L76" s="26"/>
    </row>
    <row r="77" spans="1:12" x14ac:dyDescent="0.25">
      <c r="A77" s="9"/>
      <c r="B77" s="27"/>
      <c r="C77" s="27"/>
      <c r="D77" s="27" t="s">
        <v>115</v>
      </c>
      <c r="E77" s="35">
        <f t="shared" si="5"/>
        <v>17570</v>
      </c>
      <c r="F77" s="35">
        <f t="shared" si="6"/>
        <v>3514</v>
      </c>
      <c r="G77" s="35">
        <f>702.8*2*10</f>
        <v>14056</v>
      </c>
      <c r="H77" s="39" t="s">
        <v>37</v>
      </c>
      <c r="I77" s="36"/>
      <c r="J77" s="26"/>
      <c r="K77" s="26"/>
      <c r="L77" s="26"/>
    </row>
    <row r="78" spans="1:12" x14ac:dyDescent="0.25">
      <c r="A78" s="9"/>
      <c r="B78" s="27"/>
      <c r="C78" s="27"/>
      <c r="D78" s="27" t="s">
        <v>116</v>
      </c>
      <c r="E78" s="35">
        <f>+F78+G78-469</f>
        <v>15106</v>
      </c>
      <c r="F78" s="35">
        <f t="shared" si="6"/>
        <v>3115</v>
      </c>
      <c r="G78" s="35">
        <f>1246*2*5</f>
        <v>12460</v>
      </c>
      <c r="H78" s="39" t="s">
        <v>37</v>
      </c>
      <c r="I78" s="36"/>
      <c r="J78" s="26"/>
      <c r="K78" s="26"/>
      <c r="L78" s="26"/>
    </row>
    <row r="79" spans="1:12" x14ac:dyDescent="0.25">
      <c r="A79" s="9"/>
      <c r="B79" s="27"/>
      <c r="C79" s="27"/>
      <c r="D79" s="27" t="s">
        <v>117</v>
      </c>
      <c r="E79" s="35">
        <f t="shared" si="5"/>
        <v>15750</v>
      </c>
      <c r="F79" s="35">
        <f t="shared" si="6"/>
        <v>3150</v>
      </c>
      <c r="G79" s="35">
        <f>630*2*10</f>
        <v>12600</v>
      </c>
      <c r="H79" s="39" t="s">
        <v>37</v>
      </c>
      <c r="I79" s="36"/>
      <c r="J79" s="26"/>
      <c r="K79" s="26"/>
      <c r="L79" s="26"/>
    </row>
    <row r="80" spans="1:12" x14ac:dyDescent="0.25">
      <c r="A80" s="9"/>
      <c r="B80" s="27"/>
      <c r="C80" s="27"/>
      <c r="D80" s="27"/>
      <c r="E80" s="35"/>
      <c r="F80" s="35"/>
      <c r="G80" s="35"/>
      <c r="H80" s="39" t="s">
        <v>37</v>
      </c>
      <c r="I80" s="36"/>
      <c r="J80" s="26"/>
      <c r="K80" s="26"/>
      <c r="L80" s="26"/>
    </row>
    <row r="81" spans="1:12" x14ac:dyDescent="0.25">
      <c r="A81" s="9"/>
      <c r="B81" s="27">
        <v>3299</v>
      </c>
      <c r="C81" s="27"/>
      <c r="D81" s="27" t="s">
        <v>57</v>
      </c>
      <c r="E81" s="35">
        <v>13480</v>
      </c>
      <c r="F81" s="35">
        <f t="shared" si="0"/>
        <v>2696</v>
      </c>
      <c r="G81" s="35">
        <f t="shared" ref="G81:G87" si="8">+E81-F81</f>
        <v>10784</v>
      </c>
      <c r="H81" s="39" t="s">
        <v>37</v>
      </c>
      <c r="I81" s="36"/>
      <c r="J81" s="26"/>
      <c r="K81" s="36"/>
      <c r="L81" s="26"/>
    </row>
    <row r="82" spans="1:12" x14ac:dyDescent="0.25">
      <c r="A82" s="9"/>
      <c r="B82" s="27">
        <v>3223</v>
      </c>
      <c r="C82" s="27"/>
      <c r="D82" s="27" t="s">
        <v>71</v>
      </c>
      <c r="E82" s="35">
        <v>500</v>
      </c>
      <c r="F82" s="35">
        <f t="shared" si="0"/>
        <v>100</v>
      </c>
      <c r="G82" s="35">
        <f t="shared" si="8"/>
        <v>400</v>
      </c>
      <c r="H82" s="39" t="s">
        <v>37</v>
      </c>
      <c r="I82" s="36"/>
      <c r="J82" s="26"/>
      <c r="K82" s="26"/>
      <c r="L82" s="26"/>
    </row>
    <row r="83" spans="1:12" x14ac:dyDescent="0.25">
      <c r="A83" s="9"/>
      <c r="B83" s="27">
        <v>3224</v>
      </c>
      <c r="C83" s="27"/>
      <c r="D83" s="27" t="s">
        <v>39</v>
      </c>
      <c r="E83" s="35">
        <v>500</v>
      </c>
      <c r="F83" s="35">
        <f t="shared" si="0"/>
        <v>100</v>
      </c>
      <c r="G83" s="42">
        <f t="shared" si="8"/>
        <v>400</v>
      </c>
      <c r="H83" s="39" t="s">
        <v>37</v>
      </c>
      <c r="I83" s="36"/>
      <c r="J83" s="26"/>
      <c r="K83" s="26"/>
      <c r="L83" s="26"/>
    </row>
    <row r="84" spans="1:12" x14ac:dyDescent="0.25">
      <c r="A84" s="9"/>
      <c r="B84" s="27">
        <v>3291</v>
      </c>
      <c r="C84" s="27"/>
      <c r="D84" s="52" t="s">
        <v>52</v>
      </c>
      <c r="E84" s="34">
        <v>100</v>
      </c>
      <c r="F84" s="35">
        <f t="shared" si="0"/>
        <v>20</v>
      </c>
      <c r="G84" s="42">
        <f t="shared" si="8"/>
        <v>80</v>
      </c>
      <c r="H84" s="39" t="s">
        <v>37</v>
      </c>
      <c r="I84" s="36"/>
      <c r="J84" s="26"/>
      <c r="K84" s="26"/>
      <c r="L84" s="26"/>
    </row>
    <row r="85" spans="1:12" x14ac:dyDescent="0.25">
      <c r="A85" s="9"/>
      <c r="B85" s="27"/>
      <c r="C85" s="27"/>
      <c r="D85" s="27"/>
      <c r="E85" s="35"/>
      <c r="F85" s="35">
        <f t="shared" si="0"/>
        <v>0</v>
      </c>
      <c r="G85" s="42">
        <f t="shared" si="8"/>
        <v>0</v>
      </c>
      <c r="H85" s="27"/>
      <c r="I85" s="36"/>
      <c r="J85" s="26"/>
      <c r="K85" s="26"/>
      <c r="L85" s="26"/>
    </row>
    <row r="86" spans="1:12" x14ac:dyDescent="0.25">
      <c r="A86" s="9"/>
      <c r="B86" s="27"/>
      <c r="C86" s="27"/>
      <c r="D86" s="27"/>
      <c r="E86" s="35"/>
      <c r="F86" s="35">
        <f t="shared" si="0"/>
        <v>0</v>
      </c>
      <c r="G86" s="42">
        <f t="shared" si="8"/>
        <v>0</v>
      </c>
      <c r="H86" s="39"/>
      <c r="I86" s="36"/>
      <c r="J86" s="26"/>
      <c r="K86" s="26"/>
      <c r="L86" s="26"/>
    </row>
    <row r="87" spans="1:12" x14ac:dyDescent="0.25">
      <c r="A87" s="9"/>
      <c r="B87" s="23" t="s">
        <v>72</v>
      </c>
      <c r="C87" s="27"/>
      <c r="D87" s="27"/>
      <c r="E87" s="34">
        <f>+E89+E90+E91+E92+E93+E94++E95+E96+E97+E98+E99+E100+E101+E102+E103</f>
        <v>175000</v>
      </c>
      <c r="F87" s="34">
        <f t="shared" si="0"/>
        <v>35000</v>
      </c>
      <c r="G87" s="43">
        <f t="shared" si="8"/>
        <v>140000</v>
      </c>
      <c r="H87" s="39"/>
      <c r="I87" s="36"/>
      <c r="J87" s="26"/>
      <c r="K87" s="26"/>
      <c r="L87" s="26"/>
    </row>
    <row r="88" spans="1:12" x14ac:dyDescent="0.25">
      <c r="A88" s="9"/>
      <c r="B88" s="27"/>
      <c r="C88" s="27"/>
      <c r="D88" s="27"/>
      <c r="E88" s="35"/>
      <c r="F88" s="35"/>
      <c r="G88" s="35"/>
      <c r="H88" s="39"/>
      <c r="I88" s="36"/>
      <c r="J88" s="26"/>
      <c r="K88" s="26"/>
      <c r="L88" s="26"/>
    </row>
    <row r="89" spans="1:12" x14ac:dyDescent="0.25">
      <c r="A89" s="9"/>
      <c r="B89" s="23">
        <v>3121</v>
      </c>
      <c r="C89" s="26"/>
      <c r="D89" s="27" t="s">
        <v>73</v>
      </c>
      <c r="E89" s="35">
        <v>8000</v>
      </c>
      <c r="F89" s="35">
        <f t="shared" si="0"/>
        <v>1600</v>
      </c>
      <c r="G89" s="35">
        <f t="shared" ref="G89:G101" si="9">+E89-F89</f>
        <v>6400</v>
      </c>
      <c r="H89" s="39"/>
      <c r="I89" s="26"/>
      <c r="J89" s="26"/>
      <c r="K89" s="26"/>
      <c r="L89" s="26"/>
    </row>
    <row r="90" spans="1:12" x14ac:dyDescent="0.25">
      <c r="A90" s="9"/>
      <c r="B90" s="26">
        <v>3211</v>
      </c>
      <c r="C90" s="26"/>
      <c r="D90" s="27" t="s">
        <v>67</v>
      </c>
      <c r="E90" s="35">
        <v>8000</v>
      </c>
      <c r="F90" s="35">
        <f t="shared" ref="F90:F106" si="10">+E90*20%</f>
        <v>1600</v>
      </c>
      <c r="G90" s="35">
        <f t="shared" si="9"/>
        <v>6400</v>
      </c>
      <c r="H90" s="39"/>
      <c r="I90" s="26"/>
      <c r="J90" s="26"/>
      <c r="K90" s="26"/>
      <c r="L90" s="26"/>
    </row>
    <row r="91" spans="1:12" x14ac:dyDescent="0.25">
      <c r="A91" s="9"/>
      <c r="B91" s="26">
        <v>3213</v>
      </c>
      <c r="C91" s="26"/>
      <c r="D91" s="27" t="s">
        <v>74</v>
      </c>
      <c r="E91" s="35">
        <v>5000</v>
      </c>
      <c r="F91" s="35">
        <f t="shared" si="10"/>
        <v>1000</v>
      </c>
      <c r="G91" s="35">
        <f t="shared" si="9"/>
        <v>4000</v>
      </c>
      <c r="H91" s="39"/>
      <c r="I91" s="36"/>
      <c r="J91" s="26"/>
      <c r="K91" s="26"/>
      <c r="L91" s="26"/>
    </row>
    <row r="92" spans="1:12" x14ac:dyDescent="0.25">
      <c r="A92" s="9"/>
      <c r="B92" s="26">
        <v>3221</v>
      </c>
      <c r="C92" s="26"/>
      <c r="D92" s="27" t="s">
        <v>75</v>
      </c>
      <c r="E92" s="35">
        <v>9000</v>
      </c>
      <c r="F92" s="35">
        <f t="shared" si="10"/>
        <v>1800</v>
      </c>
      <c r="G92" s="35">
        <f t="shared" si="9"/>
        <v>7200</v>
      </c>
      <c r="H92" s="39" t="s">
        <v>37</v>
      </c>
      <c r="I92" s="36"/>
      <c r="J92" s="26"/>
      <c r="K92" s="26"/>
      <c r="L92" s="26"/>
    </row>
    <row r="93" spans="1:12" x14ac:dyDescent="0.25">
      <c r="A93" s="9"/>
      <c r="B93" s="53">
        <v>3225</v>
      </c>
      <c r="C93" s="26"/>
      <c r="D93" s="27" t="s">
        <v>76</v>
      </c>
      <c r="E93" s="35">
        <v>2000</v>
      </c>
      <c r="F93" s="35">
        <f t="shared" si="10"/>
        <v>400</v>
      </c>
      <c r="G93" s="35">
        <f t="shared" si="9"/>
        <v>1600</v>
      </c>
      <c r="H93" s="39" t="s">
        <v>37</v>
      </c>
      <c r="I93" s="36"/>
      <c r="J93" s="26"/>
      <c r="K93" s="26"/>
      <c r="L93" s="26"/>
    </row>
    <row r="94" spans="1:12" x14ac:dyDescent="0.25">
      <c r="A94" s="9"/>
      <c r="B94" s="53">
        <v>3237</v>
      </c>
      <c r="C94" s="26"/>
      <c r="D94" s="27" t="s">
        <v>49</v>
      </c>
      <c r="E94" s="35">
        <v>35000</v>
      </c>
      <c r="F94" s="35">
        <f t="shared" si="10"/>
        <v>7000</v>
      </c>
      <c r="G94" s="35">
        <f t="shared" si="9"/>
        <v>28000</v>
      </c>
      <c r="H94" s="39" t="s">
        <v>37</v>
      </c>
      <c r="I94" s="36"/>
      <c r="J94" s="26"/>
      <c r="K94" s="26"/>
      <c r="L94" s="26"/>
    </row>
    <row r="95" spans="1:12" x14ac:dyDescent="0.25">
      <c r="A95" s="9"/>
      <c r="B95" s="53">
        <v>3239</v>
      </c>
      <c r="C95" s="26"/>
      <c r="D95" s="27" t="s">
        <v>77</v>
      </c>
      <c r="E95" s="35">
        <v>8000</v>
      </c>
      <c r="F95" s="35">
        <f t="shared" si="10"/>
        <v>1600</v>
      </c>
      <c r="G95" s="35">
        <f t="shared" si="9"/>
        <v>6400</v>
      </c>
      <c r="H95" s="39" t="s">
        <v>37</v>
      </c>
      <c r="I95" s="36"/>
      <c r="J95" s="26"/>
      <c r="K95" s="26"/>
      <c r="L95" s="26"/>
    </row>
    <row r="96" spans="1:12" x14ac:dyDescent="0.25">
      <c r="A96" s="9"/>
      <c r="B96" s="53">
        <v>3241</v>
      </c>
      <c r="C96" s="26"/>
      <c r="D96" s="27" t="s">
        <v>52</v>
      </c>
      <c r="E96" s="35">
        <v>38000</v>
      </c>
      <c r="F96" s="35">
        <f t="shared" si="10"/>
        <v>7600</v>
      </c>
      <c r="G96" s="35">
        <f t="shared" si="9"/>
        <v>30400</v>
      </c>
      <c r="H96" s="39" t="s">
        <v>37</v>
      </c>
      <c r="I96" s="36"/>
      <c r="J96" s="26"/>
      <c r="K96" s="26"/>
      <c r="L96" s="26"/>
    </row>
    <row r="97" spans="1:12" x14ac:dyDescent="0.25">
      <c r="A97" s="9"/>
      <c r="B97" s="53">
        <v>3293</v>
      </c>
      <c r="C97" s="26"/>
      <c r="D97" s="27" t="s">
        <v>78</v>
      </c>
      <c r="E97" s="35">
        <v>15000</v>
      </c>
      <c r="F97" s="35">
        <f t="shared" si="10"/>
        <v>3000</v>
      </c>
      <c r="G97" s="35">
        <f t="shared" si="9"/>
        <v>12000</v>
      </c>
      <c r="H97" s="39" t="s">
        <v>37</v>
      </c>
      <c r="I97" s="36"/>
      <c r="J97" s="26"/>
      <c r="K97" s="26"/>
      <c r="L97" s="26"/>
    </row>
    <row r="98" spans="1:12" x14ac:dyDescent="0.25">
      <c r="A98" s="9"/>
      <c r="B98" s="53">
        <v>3295</v>
      </c>
      <c r="C98" s="26"/>
      <c r="D98" s="27" t="s">
        <v>79</v>
      </c>
      <c r="E98" s="35">
        <v>1000</v>
      </c>
      <c r="F98" s="35">
        <f t="shared" si="10"/>
        <v>200</v>
      </c>
      <c r="G98" s="35">
        <f t="shared" si="9"/>
        <v>800</v>
      </c>
      <c r="H98" s="39" t="s">
        <v>37</v>
      </c>
      <c r="I98" s="36"/>
      <c r="J98" s="26"/>
      <c r="K98" s="26"/>
      <c r="L98" s="26"/>
    </row>
    <row r="99" spans="1:12" x14ac:dyDescent="0.25">
      <c r="A99" s="9"/>
      <c r="B99" s="53">
        <v>3299</v>
      </c>
      <c r="C99" s="26"/>
      <c r="D99" s="52" t="s">
        <v>80</v>
      </c>
      <c r="E99" s="42">
        <v>1000</v>
      </c>
      <c r="F99" s="35">
        <f t="shared" si="10"/>
        <v>200</v>
      </c>
      <c r="G99" s="42">
        <f t="shared" si="9"/>
        <v>800</v>
      </c>
      <c r="H99" s="39" t="s">
        <v>37</v>
      </c>
      <c r="I99" s="36"/>
      <c r="J99" s="26"/>
      <c r="K99" s="26"/>
      <c r="L99" s="26"/>
    </row>
    <row r="100" spans="1:12" x14ac:dyDescent="0.25">
      <c r="A100" s="9"/>
      <c r="B100" s="53">
        <v>4221</v>
      </c>
      <c r="C100" s="26"/>
      <c r="D100" s="24" t="s">
        <v>65</v>
      </c>
      <c r="E100" s="42">
        <v>22000</v>
      </c>
      <c r="F100" s="35">
        <f t="shared" si="10"/>
        <v>4400</v>
      </c>
      <c r="G100" s="42">
        <f t="shared" si="9"/>
        <v>17600</v>
      </c>
      <c r="H100" s="39" t="s">
        <v>37</v>
      </c>
      <c r="I100" s="36"/>
      <c r="J100" s="26"/>
      <c r="K100" s="26"/>
      <c r="L100" s="26"/>
    </row>
    <row r="101" spans="1:12" x14ac:dyDescent="0.25">
      <c r="A101" s="9"/>
      <c r="B101" s="53">
        <v>4222</v>
      </c>
      <c r="C101" s="26"/>
      <c r="D101" s="27" t="s">
        <v>81</v>
      </c>
      <c r="E101" s="35">
        <v>1000</v>
      </c>
      <c r="F101" s="35">
        <f t="shared" si="10"/>
        <v>200</v>
      </c>
      <c r="G101" s="35">
        <f t="shared" si="9"/>
        <v>800</v>
      </c>
      <c r="H101" s="39" t="s">
        <v>37</v>
      </c>
      <c r="I101" s="36"/>
      <c r="J101" s="26"/>
      <c r="K101" s="26"/>
      <c r="L101" s="26"/>
    </row>
    <row r="102" spans="1:12" x14ac:dyDescent="0.25">
      <c r="A102" s="9"/>
      <c r="B102" s="53">
        <v>4227</v>
      </c>
      <c r="C102" s="26"/>
      <c r="D102" s="27" t="s">
        <v>82</v>
      </c>
      <c r="E102" s="35">
        <v>18000</v>
      </c>
      <c r="F102" s="35">
        <f>+E102*20%</f>
        <v>3600</v>
      </c>
      <c r="G102" s="35">
        <f>+E102-F102</f>
        <v>14400</v>
      </c>
      <c r="H102" s="39" t="s">
        <v>37</v>
      </c>
      <c r="I102" s="36"/>
      <c r="J102" s="26"/>
      <c r="K102" s="26"/>
      <c r="L102" s="26"/>
    </row>
    <row r="103" spans="1:12" x14ac:dyDescent="0.25">
      <c r="A103" s="9"/>
      <c r="B103" s="53">
        <v>4241</v>
      </c>
      <c r="C103" s="26"/>
      <c r="D103" s="27" t="s">
        <v>83</v>
      </c>
      <c r="E103" s="35">
        <v>4000</v>
      </c>
      <c r="F103" s="35">
        <f>+E103*20%</f>
        <v>800</v>
      </c>
      <c r="G103" s="35">
        <f>+E103-F103</f>
        <v>3200</v>
      </c>
      <c r="H103" s="39" t="s">
        <v>37</v>
      </c>
      <c r="I103" s="26"/>
      <c r="J103" s="26"/>
      <c r="K103" s="26"/>
      <c r="L103" s="26"/>
    </row>
    <row r="104" spans="1:12" x14ac:dyDescent="0.25">
      <c r="A104" s="9"/>
      <c r="B104" s="26"/>
      <c r="C104" s="26"/>
      <c r="D104" s="27"/>
      <c r="E104" s="35"/>
      <c r="F104" s="35"/>
      <c r="G104" s="35"/>
      <c r="H104" s="39"/>
      <c r="I104" s="26"/>
      <c r="J104" s="26"/>
      <c r="K104" s="26"/>
      <c r="L104" s="26"/>
    </row>
    <row r="105" spans="1:12" x14ac:dyDescent="0.25">
      <c r="A105" s="9"/>
      <c r="B105" s="23" t="s">
        <v>84</v>
      </c>
      <c r="C105" s="23"/>
      <c r="D105" s="27"/>
      <c r="E105" s="35"/>
      <c r="F105" s="35">
        <f t="shared" si="10"/>
        <v>0</v>
      </c>
      <c r="G105" s="35"/>
      <c r="H105" s="39"/>
      <c r="I105" s="26"/>
      <c r="J105" s="26"/>
      <c r="K105" s="26"/>
      <c r="L105" s="26"/>
    </row>
    <row r="106" spans="1:12" x14ac:dyDescent="0.25">
      <c r="A106" s="9"/>
      <c r="B106" s="26">
        <v>3225</v>
      </c>
      <c r="C106" s="26"/>
      <c r="D106" s="27" t="s">
        <v>85</v>
      </c>
      <c r="E106" s="35">
        <v>3000</v>
      </c>
      <c r="F106" s="35">
        <f t="shared" si="10"/>
        <v>600</v>
      </c>
      <c r="G106" s="35">
        <f>+E106-F106</f>
        <v>2400</v>
      </c>
      <c r="H106" s="39" t="s">
        <v>37</v>
      </c>
      <c r="I106" s="36"/>
      <c r="J106" s="26"/>
      <c r="K106" s="26"/>
      <c r="L106" s="26"/>
    </row>
    <row r="107" spans="1:12" x14ac:dyDescent="0.25">
      <c r="A107" s="9"/>
      <c r="B107" s="26"/>
      <c r="C107" s="26"/>
      <c r="D107" s="26"/>
      <c r="E107" s="29"/>
      <c r="F107" s="35"/>
      <c r="G107" s="35"/>
      <c r="H107" s="39"/>
      <c r="I107" s="36"/>
      <c r="J107" s="26"/>
      <c r="K107" s="26"/>
      <c r="L107" s="26"/>
    </row>
    <row r="108" spans="1:12" x14ac:dyDescent="0.25">
      <c r="A108" s="9"/>
      <c r="B108" s="33" t="s">
        <v>86</v>
      </c>
      <c r="C108" s="26"/>
      <c r="D108" s="9"/>
      <c r="E108" s="54">
        <f>+E110+E111+E112+E113+E114+E115+E116</f>
        <v>25000</v>
      </c>
      <c r="F108" s="35"/>
      <c r="G108" s="35"/>
      <c r="H108" s="39"/>
      <c r="I108" s="36"/>
      <c r="J108" s="26"/>
      <c r="K108" s="26"/>
      <c r="L108" s="26"/>
    </row>
    <row r="109" spans="1:12" x14ac:dyDescent="0.25">
      <c r="A109" s="9"/>
      <c r="B109" s="26"/>
      <c r="C109" s="26"/>
      <c r="D109" s="9"/>
      <c r="E109" s="55"/>
      <c r="F109" s="35"/>
      <c r="G109" s="35"/>
      <c r="H109" s="39"/>
      <c r="I109" s="36"/>
      <c r="J109" s="26"/>
      <c r="K109" s="26"/>
      <c r="L109" s="26"/>
    </row>
    <row r="110" spans="1:12" x14ac:dyDescent="0.25">
      <c r="A110" s="9"/>
      <c r="B110" s="26">
        <v>3221</v>
      </c>
      <c r="C110" s="26"/>
      <c r="D110" s="9" t="s">
        <v>67</v>
      </c>
      <c r="E110" s="55">
        <v>15000</v>
      </c>
      <c r="F110" s="35">
        <f t="shared" ref="F110:F116" si="11">+E110*20%</f>
        <v>3000</v>
      </c>
      <c r="G110" s="35">
        <f t="shared" ref="G110:G116" si="12">+E110-F110</f>
        <v>12000</v>
      </c>
      <c r="H110" s="39"/>
      <c r="I110" s="36"/>
      <c r="J110" s="26"/>
      <c r="K110" s="26"/>
      <c r="L110" s="26"/>
    </row>
    <row r="111" spans="1:12" x14ac:dyDescent="0.25">
      <c r="A111" s="9"/>
      <c r="B111" s="26">
        <v>3221</v>
      </c>
      <c r="C111" s="26"/>
      <c r="D111" s="9" t="s">
        <v>87</v>
      </c>
      <c r="E111" s="55">
        <v>1000</v>
      </c>
      <c r="F111" s="35">
        <f t="shared" si="11"/>
        <v>200</v>
      </c>
      <c r="G111" s="35">
        <f t="shared" si="12"/>
        <v>800</v>
      </c>
      <c r="H111" s="39" t="s">
        <v>37</v>
      </c>
      <c r="I111" s="36"/>
      <c r="J111" s="26"/>
      <c r="K111" s="26"/>
      <c r="L111" s="26"/>
    </row>
    <row r="112" spans="1:12" x14ac:dyDescent="0.25">
      <c r="A112" s="9"/>
      <c r="B112" s="26">
        <v>3231</v>
      </c>
      <c r="C112" s="26"/>
      <c r="D112" s="9" t="s">
        <v>88</v>
      </c>
      <c r="E112" s="55">
        <v>1000</v>
      </c>
      <c r="F112" s="35">
        <f t="shared" si="11"/>
        <v>200</v>
      </c>
      <c r="G112" s="35">
        <f t="shared" si="12"/>
        <v>800</v>
      </c>
      <c r="H112" s="39" t="s">
        <v>37</v>
      </c>
      <c r="I112" s="26"/>
      <c r="J112" s="26"/>
      <c r="K112" s="26"/>
      <c r="L112" s="26"/>
    </row>
    <row r="113" spans="1:12" x14ac:dyDescent="0.25">
      <c r="A113" s="9"/>
      <c r="B113" s="26">
        <v>3239</v>
      </c>
      <c r="C113" s="26"/>
      <c r="D113" s="9" t="s">
        <v>77</v>
      </c>
      <c r="E113" s="55">
        <v>1000</v>
      </c>
      <c r="F113" s="35">
        <f t="shared" si="11"/>
        <v>200</v>
      </c>
      <c r="G113" s="35">
        <f t="shared" si="12"/>
        <v>800</v>
      </c>
      <c r="H113" s="39" t="s">
        <v>37</v>
      </c>
      <c r="I113" s="26"/>
      <c r="J113" s="26"/>
      <c r="K113" s="26"/>
      <c r="L113" s="26"/>
    </row>
    <row r="114" spans="1:12" x14ac:dyDescent="0.25">
      <c r="A114" s="9"/>
      <c r="B114" s="26">
        <v>3293</v>
      </c>
      <c r="C114" s="26"/>
      <c r="D114" s="9" t="s">
        <v>78</v>
      </c>
      <c r="E114" s="55">
        <v>1500</v>
      </c>
      <c r="F114" s="35">
        <f t="shared" si="11"/>
        <v>300</v>
      </c>
      <c r="G114" s="35">
        <f t="shared" si="12"/>
        <v>1200</v>
      </c>
      <c r="H114" s="39" t="s">
        <v>37</v>
      </c>
      <c r="I114" s="26"/>
      <c r="J114" s="26"/>
      <c r="K114" s="26"/>
      <c r="L114" s="26"/>
    </row>
    <row r="115" spans="1:12" x14ac:dyDescent="0.25">
      <c r="A115" s="9"/>
      <c r="B115" s="26">
        <v>4227</v>
      </c>
      <c r="C115" s="26"/>
      <c r="D115" s="9" t="s">
        <v>89</v>
      </c>
      <c r="E115" s="55">
        <v>4000</v>
      </c>
      <c r="F115" s="35">
        <f t="shared" si="11"/>
        <v>800</v>
      </c>
      <c r="G115" s="35">
        <f t="shared" si="12"/>
        <v>3200</v>
      </c>
      <c r="H115" s="39" t="s">
        <v>37</v>
      </c>
      <c r="I115" s="26"/>
      <c r="J115" s="26"/>
      <c r="K115" s="26"/>
      <c r="L115" s="26"/>
    </row>
    <row r="116" spans="1:12" x14ac:dyDescent="0.25">
      <c r="A116" s="9"/>
      <c r="B116" s="26">
        <v>4241</v>
      </c>
      <c r="C116" s="26"/>
      <c r="D116" s="9" t="s">
        <v>83</v>
      </c>
      <c r="E116" s="55">
        <v>1500</v>
      </c>
      <c r="F116" s="35">
        <f t="shared" si="11"/>
        <v>300</v>
      </c>
      <c r="G116" s="35">
        <f t="shared" si="12"/>
        <v>1200</v>
      </c>
      <c r="H116" s="39" t="s">
        <v>37</v>
      </c>
      <c r="I116" s="26"/>
      <c r="J116" s="26"/>
      <c r="K116" s="26"/>
      <c r="L116" s="26"/>
    </row>
    <row r="117" spans="1:12" x14ac:dyDescent="0.25">
      <c r="A117" s="9"/>
      <c r="B117" s="26"/>
      <c r="C117" s="26"/>
      <c r="D117" s="9"/>
      <c r="E117" s="55"/>
      <c r="F117" s="9"/>
      <c r="G117" s="9"/>
      <c r="H117" s="9"/>
      <c r="I117" s="26"/>
      <c r="J117" s="26"/>
      <c r="K117" s="26"/>
      <c r="L117" s="26"/>
    </row>
    <row r="118" spans="1:12" x14ac:dyDescent="0.25">
      <c r="A118" s="9"/>
      <c r="B118" s="33" t="s">
        <v>90</v>
      </c>
      <c r="C118" s="26"/>
      <c r="D118" s="9"/>
      <c r="E118" s="9"/>
      <c r="F118" s="9"/>
      <c r="G118" s="9"/>
      <c r="H118" s="9"/>
      <c r="I118" s="26"/>
      <c r="J118" s="26"/>
      <c r="K118" s="26"/>
      <c r="L118" s="26"/>
    </row>
    <row r="119" spans="1:12" x14ac:dyDescent="0.25">
      <c r="A119" s="9"/>
      <c r="B119" s="33"/>
      <c r="C119" s="26"/>
      <c r="D119" s="9"/>
      <c r="E119" s="9"/>
      <c r="F119" s="9"/>
      <c r="G119" s="9"/>
      <c r="H119" s="9"/>
      <c r="I119" s="26"/>
      <c r="J119" s="26"/>
      <c r="K119" s="26"/>
      <c r="L119" s="26"/>
    </row>
    <row r="120" spans="1:12" x14ac:dyDescent="0.25">
      <c r="A120" s="9"/>
      <c r="B120" s="33">
        <v>3222</v>
      </c>
      <c r="C120" s="33"/>
      <c r="D120" s="56" t="s">
        <v>91</v>
      </c>
      <c r="E120" s="57">
        <f>+E122+E123+E124+E125+E126+E127+E128+E129+E130++E131+E132+E133+E134+E135+E136+E137+E138+E139</f>
        <v>130000</v>
      </c>
      <c r="F120" s="9"/>
      <c r="G120" s="9"/>
      <c r="H120" s="9"/>
      <c r="I120" s="26"/>
      <c r="J120" s="26"/>
      <c r="K120" s="26"/>
      <c r="L120" s="26"/>
    </row>
    <row r="121" spans="1:12" x14ac:dyDescent="0.25">
      <c r="A121" s="9"/>
      <c r="B121" s="26"/>
      <c r="C121" s="26"/>
      <c r="D121" s="27"/>
      <c r="E121" s="35"/>
      <c r="F121" s="35">
        <f>+E121*5%</f>
        <v>0</v>
      </c>
      <c r="G121" s="35">
        <f t="shared" ref="G121" si="13">+E121-F121</f>
        <v>0</v>
      </c>
      <c r="H121" s="39" t="s">
        <v>37</v>
      </c>
      <c r="I121" s="26"/>
      <c r="J121" s="26"/>
      <c r="K121" s="26"/>
      <c r="L121" s="26"/>
    </row>
    <row r="122" spans="1:12" x14ac:dyDescent="0.25">
      <c r="A122" s="9"/>
      <c r="B122" s="26"/>
      <c r="C122" s="26"/>
      <c r="D122" s="49" t="s">
        <v>103</v>
      </c>
      <c r="E122" s="50">
        <f>1500*6</f>
        <v>9000</v>
      </c>
      <c r="F122" s="35">
        <f>+E122*20%</f>
        <v>1800</v>
      </c>
      <c r="G122" s="35">
        <f>+E122-F122</f>
        <v>7200</v>
      </c>
      <c r="H122" s="39" t="s">
        <v>37</v>
      </c>
      <c r="I122" s="26"/>
      <c r="J122" s="26"/>
      <c r="K122" s="26"/>
      <c r="L122" s="26"/>
    </row>
    <row r="123" spans="1:12" x14ac:dyDescent="0.25">
      <c r="A123" s="9"/>
      <c r="B123" s="26"/>
      <c r="C123" s="26"/>
      <c r="D123" s="27" t="s">
        <v>108</v>
      </c>
      <c r="E123" s="35">
        <f>100*4*6</f>
        <v>2400</v>
      </c>
      <c r="F123" s="35">
        <f t="shared" ref="F123:F131" si="14">+E123*20%</f>
        <v>480</v>
      </c>
      <c r="G123" s="35">
        <f t="shared" ref="G123:G131" si="15">+E123-F123</f>
        <v>1920</v>
      </c>
      <c r="H123" s="39" t="s">
        <v>37</v>
      </c>
      <c r="I123" s="26"/>
      <c r="J123" s="26"/>
      <c r="K123" s="26"/>
      <c r="L123" s="26"/>
    </row>
    <row r="124" spans="1:12" x14ac:dyDescent="0.25">
      <c r="A124" s="9"/>
      <c r="B124" s="26"/>
      <c r="C124" s="26"/>
      <c r="D124" s="27" t="s">
        <v>69</v>
      </c>
      <c r="E124" s="35">
        <v>600</v>
      </c>
      <c r="F124" s="35">
        <f t="shared" si="14"/>
        <v>120</v>
      </c>
      <c r="G124" s="35">
        <f t="shared" si="15"/>
        <v>480</v>
      </c>
      <c r="H124" s="39" t="s">
        <v>37</v>
      </c>
      <c r="I124" s="26"/>
      <c r="J124" s="26"/>
      <c r="K124" s="26"/>
      <c r="L124" s="26"/>
    </row>
    <row r="125" spans="1:12" x14ac:dyDescent="0.25">
      <c r="A125" s="9"/>
      <c r="B125" s="26"/>
      <c r="C125" s="26"/>
      <c r="D125" s="27" t="s">
        <v>68</v>
      </c>
      <c r="E125" s="35">
        <f>3000-1000</f>
        <v>2000</v>
      </c>
      <c r="F125" s="35">
        <f t="shared" si="14"/>
        <v>400</v>
      </c>
      <c r="G125" s="35">
        <f t="shared" si="15"/>
        <v>1600</v>
      </c>
      <c r="H125" s="39" t="s">
        <v>37</v>
      </c>
      <c r="I125" s="26"/>
      <c r="J125" s="26"/>
      <c r="K125" s="26"/>
      <c r="L125" s="26"/>
    </row>
    <row r="126" spans="1:12" x14ac:dyDescent="0.25">
      <c r="A126" s="9"/>
      <c r="B126" s="26"/>
      <c r="C126" s="26"/>
      <c r="D126" s="27" t="s">
        <v>104</v>
      </c>
      <c r="E126" s="35">
        <v>220</v>
      </c>
      <c r="F126" s="35">
        <f t="shared" si="14"/>
        <v>44</v>
      </c>
      <c r="G126" s="35">
        <f t="shared" si="15"/>
        <v>176</v>
      </c>
      <c r="H126" s="39" t="s">
        <v>37</v>
      </c>
      <c r="I126" s="26"/>
      <c r="J126" s="26"/>
      <c r="K126" s="26"/>
      <c r="L126" s="26"/>
    </row>
    <row r="127" spans="1:12" x14ac:dyDescent="0.25">
      <c r="A127" s="9"/>
      <c r="B127" s="26"/>
      <c r="C127" s="26"/>
      <c r="D127" s="27" t="s">
        <v>105</v>
      </c>
      <c r="E127" s="35">
        <f>22*2*10</f>
        <v>440</v>
      </c>
      <c r="F127" s="35">
        <f t="shared" si="14"/>
        <v>88</v>
      </c>
      <c r="G127" s="35">
        <f t="shared" si="15"/>
        <v>352</v>
      </c>
      <c r="H127" s="39" t="s">
        <v>37</v>
      </c>
      <c r="I127" s="26"/>
      <c r="J127" s="26"/>
      <c r="K127" s="26"/>
      <c r="L127" s="26"/>
    </row>
    <row r="128" spans="1:12" x14ac:dyDescent="0.25">
      <c r="A128" s="9"/>
      <c r="B128" s="26"/>
      <c r="C128" s="26"/>
      <c r="D128" s="27" t="s">
        <v>106</v>
      </c>
      <c r="E128" s="35">
        <f>65*3*5</f>
        <v>975</v>
      </c>
      <c r="F128" s="35">
        <f t="shared" si="14"/>
        <v>195</v>
      </c>
      <c r="G128" s="35">
        <f t="shared" si="15"/>
        <v>780</v>
      </c>
      <c r="H128" s="39" t="s">
        <v>37</v>
      </c>
      <c r="I128" s="26"/>
      <c r="J128" s="26"/>
      <c r="K128" s="26"/>
      <c r="L128" s="26"/>
    </row>
    <row r="129" spans="1:13" x14ac:dyDescent="0.25">
      <c r="A129" s="9"/>
      <c r="B129" s="26"/>
      <c r="C129" s="26"/>
      <c r="D129" s="27" t="s">
        <v>107</v>
      </c>
      <c r="E129" s="35">
        <f>632*5</f>
        <v>3160</v>
      </c>
      <c r="F129" s="35">
        <f t="shared" si="14"/>
        <v>632</v>
      </c>
      <c r="G129" s="35">
        <f t="shared" si="15"/>
        <v>2528</v>
      </c>
      <c r="H129" s="39" t="s">
        <v>37</v>
      </c>
      <c r="I129" s="26"/>
      <c r="J129" s="26"/>
      <c r="K129" s="26"/>
      <c r="L129" s="26"/>
    </row>
    <row r="130" spans="1:13" x14ac:dyDescent="0.25">
      <c r="A130" s="9"/>
      <c r="B130" s="26"/>
      <c r="C130" s="26"/>
      <c r="D130" s="27" t="s">
        <v>70</v>
      </c>
      <c r="E130" s="35">
        <v>3000</v>
      </c>
      <c r="F130" s="35">
        <f t="shared" si="14"/>
        <v>600</v>
      </c>
      <c r="G130" s="35">
        <f t="shared" si="15"/>
        <v>2400</v>
      </c>
      <c r="H130" s="39" t="s">
        <v>37</v>
      </c>
      <c r="I130" s="26"/>
      <c r="J130" s="26"/>
      <c r="K130" s="26"/>
      <c r="L130" s="26"/>
    </row>
    <row r="131" spans="1:13" x14ac:dyDescent="0.25">
      <c r="A131" s="9"/>
      <c r="B131" s="26"/>
      <c r="C131" s="26"/>
      <c r="D131" s="27" t="s">
        <v>109</v>
      </c>
      <c r="E131" s="35">
        <f>405*10</f>
        <v>4050</v>
      </c>
      <c r="F131" s="35">
        <f t="shared" si="14"/>
        <v>810</v>
      </c>
      <c r="G131" s="35">
        <f t="shared" si="15"/>
        <v>3240</v>
      </c>
      <c r="H131" s="39" t="s">
        <v>37</v>
      </c>
      <c r="I131" s="26"/>
      <c r="J131" s="26"/>
      <c r="K131" s="26"/>
      <c r="L131" s="26"/>
    </row>
    <row r="132" spans="1:13" x14ac:dyDescent="0.25">
      <c r="A132" s="9"/>
      <c r="B132" s="26"/>
      <c r="C132" s="26"/>
      <c r="D132" s="27" t="s">
        <v>110</v>
      </c>
      <c r="E132" s="35">
        <f>+F132+G132</f>
        <v>4200</v>
      </c>
      <c r="F132" s="35">
        <f>+G132*5%</f>
        <v>200</v>
      </c>
      <c r="G132" s="35">
        <f>200*2*10</f>
        <v>4000</v>
      </c>
      <c r="H132" s="39" t="s">
        <v>37</v>
      </c>
      <c r="I132" s="26"/>
      <c r="J132" s="26"/>
      <c r="K132" s="26"/>
      <c r="L132" s="26"/>
    </row>
    <row r="133" spans="1:13" x14ac:dyDescent="0.25">
      <c r="A133" s="9"/>
      <c r="B133" s="26"/>
      <c r="C133" s="26"/>
      <c r="D133" s="27" t="s">
        <v>111</v>
      </c>
      <c r="E133" s="35">
        <f t="shared" ref="E133:E137" si="16">+F133+G133</f>
        <v>3780</v>
      </c>
      <c r="F133" s="35">
        <f>+G133*5%</f>
        <v>180</v>
      </c>
      <c r="G133" s="35">
        <f>180*2*10</f>
        <v>3600</v>
      </c>
      <c r="H133" s="39" t="s">
        <v>37</v>
      </c>
      <c r="I133" s="26"/>
      <c r="J133" s="26"/>
      <c r="K133" s="26"/>
      <c r="L133" s="26"/>
    </row>
    <row r="134" spans="1:13" x14ac:dyDescent="0.25">
      <c r="A134" s="9"/>
      <c r="B134" s="26"/>
      <c r="C134" s="26"/>
      <c r="D134" s="27" t="s">
        <v>112</v>
      </c>
      <c r="E134" s="35">
        <f>+F134+G134-1321</f>
        <v>16249</v>
      </c>
      <c r="F134" s="35">
        <f>+G134*25%</f>
        <v>3514</v>
      </c>
      <c r="G134" s="35">
        <f>702.8*2*10</f>
        <v>14056</v>
      </c>
      <c r="H134" s="39" t="s">
        <v>37</v>
      </c>
      <c r="I134" s="26"/>
      <c r="J134" s="26"/>
      <c r="K134" s="26"/>
      <c r="L134" s="26"/>
    </row>
    <row r="135" spans="1:13" x14ac:dyDescent="0.25">
      <c r="A135" s="9"/>
      <c r="B135" s="26"/>
      <c r="C135" s="26"/>
      <c r="D135" s="27" t="s">
        <v>113</v>
      </c>
      <c r="E135" s="35">
        <f t="shared" si="16"/>
        <v>15750</v>
      </c>
      <c r="F135" s="35">
        <f t="shared" ref="F135:F139" si="17">+G135*25%</f>
        <v>3150</v>
      </c>
      <c r="G135" s="35">
        <f>630*2*10</f>
        <v>12600</v>
      </c>
      <c r="H135" s="39" t="s">
        <v>37</v>
      </c>
      <c r="I135" s="26"/>
      <c r="J135" s="26"/>
      <c r="K135" s="26"/>
      <c r="L135" s="26"/>
    </row>
    <row r="136" spans="1:13" x14ac:dyDescent="0.25">
      <c r="A136" s="9"/>
      <c r="B136" s="26"/>
      <c r="C136" s="26"/>
      <c r="D136" s="27" t="s">
        <v>114</v>
      </c>
      <c r="E136" s="35">
        <f t="shared" si="16"/>
        <v>15750</v>
      </c>
      <c r="F136" s="35">
        <f t="shared" si="17"/>
        <v>3150</v>
      </c>
      <c r="G136" s="35">
        <f t="shared" ref="G136" si="18">630*2*10</f>
        <v>12600</v>
      </c>
      <c r="H136" s="39" t="s">
        <v>37</v>
      </c>
      <c r="I136" s="26"/>
      <c r="J136" s="26"/>
      <c r="K136" s="26"/>
      <c r="L136" s="26"/>
    </row>
    <row r="137" spans="1:13" x14ac:dyDescent="0.25">
      <c r="A137" s="9"/>
      <c r="B137" s="26"/>
      <c r="C137" s="26"/>
      <c r="D137" s="27" t="s">
        <v>115</v>
      </c>
      <c r="E137" s="35">
        <f t="shared" si="16"/>
        <v>17570</v>
      </c>
      <c r="F137" s="35">
        <f t="shared" si="17"/>
        <v>3514</v>
      </c>
      <c r="G137" s="35">
        <f>702.8*2*10</f>
        <v>14056</v>
      </c>
      <c r="H137" s="39" t="s">
        <v>37</v>
      </c>
      <c r="I137" s="26"/>
      <c r="J137" s="26"/>
      <c r="K137" s="26"/>
      <c r="L137" s="26"/>
    </row>
    <row r="138" spans="1:13" x14ac:dyDescent="0.25">
      <c r="A138" s="9"/>
      <c r="B138" s="26"/>
      <c r="C138" s="26"/>
      <c r="D138" s="27" t="s">
        <v>116</v>
      </c>
      <c r="E138" s="35">
        <f>+F138+G138-469</f>
        <v>15106</v>
      </c>
      <c r="F138" s="35">
        <f t="shared" si="17"/>
        <v>3115</v>
      </c>
      <c r="G138" s="35">
        <f>1246*2*5</f>
        <v>12460</v>
      </c>
      <c r="H138" s="39" t="s">
        <v>37</v>
      </c>
      <c r="I138" s="26"/>
      <c r="J138" s="26"/>
      <c r="K138" s="26"/>
      <c r="L138" s="26"/>
    </row>
    <row r="139" spans="1:13" x14ac:dyDescent="0.25">
      <c r="A139" s="9"/>
      <c r="B139" s="26"/>
      <c r="C139" s="26"/>
      <c r="D139" s="27" t="s">
        <v>117</v>
      </c>
      <c r="E139" s="35">
        <f t="shared" ref="E139" si="19">+F139+G139</f>
        <v>15750</v>
      </c>
      <c r="F139" s="35">
        <f t="shared" si="17"/>
        <v>3150</v>
      </c>
      <c r="G139" s="35">
        <f>630*2*10</f>
        <v>12600</v>
      </c>
      <c r="H139" s="9"/>
      <c r="I139" s="26"/>
      <c r="J139" s="26"/>
      <c r="K139" s="26"/>
      <c r="L139" s="26"/>
    </row>
    <row r="140" spans="1:13" x14ac:dyDescent="0.25">
      <c r="A140" s="9"/>
      <c r="B140" s="33" t="s">
        <v>93</v>
      </c>
      <c r="C140" s="26"/>
      <c r="D140" s="9"/>
      <c r="E140" s="9"/>
      <c r="F140" s="9"/>
      <c r="G140" s="9"/>
      <c r="H140" s="9"/>
      <c r="I140" s="26"/>
      <c r="J140" s="26"/>
      <c r="K140" s="26"/>
      <c r="L140" s="26"/>
    </row>
    <row r="141" spans="1:13" x14ac:dyDescent="0.25">
      <c r="A141" s="9"/>
      <c r="B141" s="33"/>
      <c r="C141" s="26"/>
      <c r="D141" s="9"/>
      <c r="E141" s="9"/>
      <c r="F141" s="9"/>
      <c r="G141" s="9"/>
      <c r="H141" s="9"/>
      <c r="I141" s="26"/>
      <c r="J141" s="26"/>
      <c r="K141" s="26"/>
      <c r="L141" s="26"/>
      <c r="M141" s="58"/>
    </row>
    <row r="142" spans="1:13" x14ac:dyDescent="0.25">
      <c r="A142" s="9"/>
      <c r="B142" s="33">
        <v>3222</v>
      </c>
      <c r="C142" s="33"/>
      <c r="D142" s="56" t="s">
        <v>91</v>
      </c>
      <c r="E142" s="57">
        <f>+E144+E153</f>
        <v>25000</v>
      </c>
      <c r="F142" s="9"/>
      <c r="G142" s="9"/>
      <c r="H142" s="9"/>
      <c r="I142" s="26"/>
      <c r="J142" s="26"/>
      <c r="K142" s="26"/>
      <c r="L142" s="26"/>
      <c r="M142" s="58"/>
    </row>
    <row r="143" spans="1:13" x14ac:dyDescent="0.25">
      <c r="A143" s="9"/>
      <c r="B143" s="26"/>
      <c r="C143" s="26"/>
      <c r="D143" s="27"/>
      <c r="E143" s="35"/>
      <c r="F143" s="35"/>
      <c r="G143" s="35"/>
      <c r="H143" s="39"/>
      <c r="I143" s="26"/>
      <c r="J143" s="26"/>
      <c r="K143" s="26"/>
      <c r="L143" s="26"/>
    </row>
    <row r="144" spans="1:13" x14ac:dyDescent="0.25">
      <c r="A144" s="9"/>
      <c r="B144" s="26"/>
      <c r="C144" s="26"/>
      <c r="D144" s="27" t="s">
        <v>94</v>
      </c>
      <c r="E144" s="35">
        <f>+E145+E146+E147+E148+E149+E150+E151</f>
        <v>20340</v>
      </c>
      <c r="F144" s="35">
        <f>+E144*20%</f>
        <v>4068</v>
      </c>
      <c r="G144" s="35">
        <f t="shared" ref="G144:G153" si="20">+E144-F144</f>
        <v>16272</v>
      </c>
      <c r="H144" s="39" t="s">
        <v>37</v>
      </c>
      <c r="I144" s="26"/>
      <c r="J144" s="26"/>
      <c r="K144" s="26"/>
      <c r="L144" s="26"/>
    </row>
    <row r="145" spans="1:12" x14ac:dyDescent="0.25">
      <c r="A145" s="9"/>
      <c r="B145" s="26"/>
      <c r="C145" s="26"/>
      <c r="D145" s="27" t="s">
        <v>96</v>
      </c>
      <c r="E145" s="35">
        <v>3768</v>
      </c>
      <c r="F145" s="35">
        <f>+E145*5%</f>
        <v>188.4</v>
      </c>
      <c r="G145" s="35">
        <f t="shared" si="20"/>
        <v>3579.6</v>
      </c>
      <c r="H145" s="39" t="s">
        <v>37</v>
      </c>
      <c r="I145" s="26"/>
      <c r="J145" s="26"/>
      <c r="K145" s="26"/>
      <c r="L145" s="26"/>
    </row>
    <row r="146" spans="1:12" x14ac:dyDescent="0.25">
      <c r="A146" s="9"/>
      <c r="B146" s="26"/>
      <c r="C146" s="26"/>
      <c r="D146" s="27" t="s">
        <v>95</v>
      </c>
      <c r="E146" s="35">
        <f>446.22*20-536-367.15</f>
        <v>8021.2500000000018</v>
      </c>
      <c r="F146" s="35">
        <f t="shared" ref="F146:F152" si="21">+E146*20%</f>
        <v>1604.2500000000005</v>
      </c>
      <c r="G146" s="35">
        <f t="shared" si="20"/>
        <v>6417.0000000000018</v>
      </c>
      <c r="H146" s="39" t="s">
        <v>37</v>
      </c>
      <c r="I146" s="26"/>
      <c r="J146" s="26"/>
      <c r="K146" s="26"/>
      <c r="L146" s="26"/>
    </row>
    <row r="147" spans="1:12" x14ac:dyDescent="0.25">
      <c r="A147" s="9"/>
      <c r="B147" s="26"/>
      <c r="C147" s="26"/>
      <c r="D147" s="27" t="s">
        <v>97</v>
      </c>
      <c r="E147" s="35">
        <f>414.05*15-4500</f>
        <v>1710.75</v>
      </c>
      <c r="F147" s="35">
        <f t="shared" si="21"/>
        <v>342.15000000000003</v>
      </c>
      <c r="G147" s="35">
        <f t="shared" si="20"/>
        <v>1368.6</v>
      </c>
      <c r="H147" s="39" t="s">
        <v>37</v>
      </c>
      <c r="I147" s="26"/>
      <c r="J147" s="26"/>
      <c r="K147" s="26"/>
      <c r="L147" s="26"/>
    </row>
    <row r="148" spans="1:12" x14ac:dyDescent="0.25">
      <c r="A148" s="9"/>
      <c r="B148" s="26"/>
      <c r="C148" s="26"/>
      <c r="D148" s="27" t="s">
        <v>98</v>
      </c>
      <c r="E148" s="35">
        <f>2000-160</f>
        <v>1840</v>
      </c>
      <c r="F148" s="35">
        <f t="shared" si="21"/>
        <v>368</v>
      </c>
      <c r="G148" s="35">
        <f t="shared" si="20"/>
        <v>1472</v>
      </c>
      <c r="H148" s="39" t="s">
        <v>37</v>
      </c>
      <c r="I148" s="26"/>
      <c r="J148" s="26"/>
      <c r="K148" s="26"/>
      <c r="L148" s="26"/>
    </row>
    <row r="149" spans="1:12" x14ac:dyDescent="0.25">
      <c r="A149" s="9"/>
      <c r="B149" s="26"/>
      <c r="C149" s="26"/>
      <c r="D149" s="27" t="s">
        <v>99</v>
      </c>
      <c r="E149" s="35">
        <v>1500</v>
      </c>
      <c r="F149" s="35">
        <f t="shared" si="21"/>
        <v>300</v>
      </c>
      <c r="G149" s="35">
        <f t="shared" si="20"/>
        <v>1200</v>
      </c>
      <c r="H149" s="39" t="s">
        <v>37</v>
      </c>
      <c r="I149" s="26"/>
      <c r="J149" s="26"/>
      <c r="K149" s="26"/>
      <c r="L149" s="26"/>
    </row>
    <row r="150" spans="1:12" x14ac:dyDescent="0.25">
      <c r="A150" s="9"/>
      <c r="B150" s="26"/>
      <c r="C150" s="26"/>
      <c r="D150" s="27" t="s">
        <v>100</v>
      </c>
      <c r="E150" s="35">
        <v>1500</v>
      </c>
      <c r="F150" s="35">
        <f t="shared" si="21"/>
        <v>300</v>
      </c>
      <c r="G150" s="35">
        <f t="shared" si="20"/>
        <v>1200</v>
      </c>
      <c r="H150" s="39" t="s">
        <v>37</v>
      </c>
      <c r="I150" s="26"/>
      <c r="J150" s="26"/>
      <c r="K150" s="26"/>
      <c r="L150" s="26"/>
    </row>
    <row r="151" spans="1:12" x14ac:dyDescent="0.25">
      <c r="A151" s="9"/>
      <c r="B151" s="26"/>
      <c r="C151" s="26"/>
      <c r="D151" s="27" t="s">
        <v>101</v>
      </c>
      <c r="E151" s="35">
        <v>2000</v>
      </c>
      <c r="F151" s="35">
        <f t="shared" si="21"/>
        <v>400</v>
      </c>
      <c r="G151" s="35">
        <f t="shared" si="20"/>
        <v>1600</v>
      </c>
      <c r="H151" s="39" t="s">
        <v>37</v>
      </c>
      <c r="I151" s="26"/>
      <c r="J151" s="26"/>
      <c r="K151" s="26"/>
      <c r="L151" s="26"/>
    </row>
    <row r="152" spans="1:12" x14ac:dyDescent="0.25">
      <c r="A152" s="9"/>
      <c r="B152" s="26"/>
      <c r="C152" s="26"/>
      <c r="D152" s="27"/>
      <c r="E152" s="35"/>
      <c r="F152" s="35">
        <f t="shared" si="21"/>
        <v>0</v>
      </c>
      <c r="G152" s="35">
        <f t="shared" si="20"/>
        <v>0</v>
      </c>
      <c r="H152" s="39"/>
      <c r="I152" s="26"/>
      <c r="J152" s="26"/>
      <c r="K152" s="26"/>
      <c r="L152" s="26"/>
    </row>
    <row r="153" spans="1:12" x14ac:dyDescent="0.25">
      <c r="A153" s="9"/>
      <c r="B153" s="26"/>
      <c r="C153" s="26"/>
      <c r="D153" s="27" t="s">
        <v>102</v>
      </c>
      <c r="E153" s="35">
        <f>932*5</f>
        <v>4660</v>
      </c>
      <c r="F153" s="35">
        <f>+E153*4.76%</f>
        <v>221.81599999999997</v>
      </c>
      <c r="G153" s="35">
        <f t="shared" si="20"/>
        <v>4438.1840000000002</v>
      </c>
      <c r="H153" s="39" t="s">
        <v>37</v>
      </c>
      <c r="I153" s="26"/>
      <c r="J153" s="26"/>
      <c r="K153" s="26"/>
      <c r="L153" s="26"/>
    </row>
    <row r="154" spans="1:12" x14ac:dyDescent="0.25">
      <c r="A154" s="9"/>
      <c r="B154" s="26"/>
      <c r="C154" s="26"/>
      <c r="D154" s="27"/>
      <c r="E154" s="35"/>
      <c r="F154" s="35"/>
      <c r="G154" s="35"/>
      <c r="H154" s="39"/>
      <c r="I154" s="26"/>
      <c r="J154" s="26"/>
      <c r="K154" s="26"/>
      <c r="L154" s="26"/>
    </row>
    <row r="155" spans="1:12" x14ac:dyDescent="0.25">
      <c r="A155" s="9"/>
      <c r="B155" s="26"/>
      <c r="C155" s="26"/>
      <c r="D155" s="27"/>
      <c r="E155" s="35"/>
      <c r="F155" s="35"/>
      <c r="G155" s="35"/>
      <c r="H155" s="39"/>
      <c r="I155" s="26"/>
      <c r="J155" s="26"/>
      <c r="K155" s="26"/>
      <c r="L155" s="26"/>
    </row>
    <row r="156" spans="1:12" x14ac:dyDescent="0.25">
      <c r="A156" s="9"/>
      <c r="B156" s="26"/>
      <c r="C156" s="26"/>
      <c r="D156" s="27"/>
      <c r="E156" s="35"/>
      <c r="F156" s="35"/>
      <c r="G156" s="35"/>
      <c r="H156" s="39"/>
      <c r="I156" s="26"/>
      <c r="J156" s="26"/>
      <c r="K156" s="26"/>
      <c r="L156" s="26"/>
    </row>
    <row r="157" spans="1:12" x14ac:dyDescent="0.25">
      <c r="D157" t="s">
        <v>120</v>
      </c>
    </row>
    <row r="159" spans="1:12" x14ac:dyDescent="0.25">
      <c r="D159" t="s">
        <v>121</v>
      </c>
      <c r="H159" t="s">
        <v>119</v>
      </c>
    </row>
    <row r="160" spans="1:12" x14ac:dyDescent="0.25">
      <c r="D160" t="s">
        <v>122</v>
      </c>
      <c r="H160" t="s">
        <v>92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bagatelna nabava 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Svjetlana</dc:creator>
  <cp:lastModifiedBy>Svjetlana</cp:lastModifiedBy>
  <cp:lastPrinted>2017-12-15T10:23:38Z</cp:lastPrinted>
  <dcterms:created xsi:type="dcterms:W3CDTF">2016-12-12T10:49:30Z</dcterms:created>
  <dcterms:modified xsi:type="dcterms:W3CDTF">2017-12-15T10:25:59Z</dcterms:modified>
</cp:coreProperties>
</file>